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3"/>
  </bookViews>
  <sheets>
    <sheet name="BIDS RESULT" sheetId="1" r:id="rId1"/>
    <sheet name="MANPOWER COMPLEMENT" sheetId="2" r:id="rId2"/>
    <sheet name="UNLIQUIDATED CASH ADVANCE" sheetId="3" r:id="rId3"/>
    <sheet name="IRA UTILIZATION" sheetId="7" r:id="rId4"/>
    <sheet name="LDRRMF UTILIZATION" sheetId="4" r:id="rId5"/>
    <sheet name="TRUST FUND" sheetId="5" r:id="rId6"/>
    <sheet name="SEF UTILIZATION" sheetId="6" r:id="rId7"/>
  </sheets>
  <externalReferences>
    <externalReference r:id="rId8"/>
  </externalReferences>
  <definedNames>
    <definedName name="Excel_BuiltIn_Print_Area_8" localSheetId="3">#REF!</definedName>
    <definedName name="Excel_BuiltIn_Print_Area_8">#REF!</definedName>
    <definedName name="_xlnm.Print_Area" localSheetId="4">'LDRRMF UTILIZATION'!$A$1:$G$117</definedName>
    <definedName name="_xlnm.Print_Area" localSheetId="5">'TRUST FUND'!$A$1:$K$74</definedName>
    <definedName name="_xlnm.Print_Titles" localSheetId="3">'IRA UTILIZATION'!$5:$6</definedName>
    <definedName name="_xlnm.Print_Titles" localSheetId="4">'LDRRMF UTILIZATION'!$8:$10</definedName>
    <definedName name="_xlnm.Print_Titles" localSheetId="5">'TRUST FUND'!$1:$9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" i="7" l="1"/>
  <c r="O33" i="7"/>
  <c r="N33" i="7"/>
  <c r="K33" i="7"/>
  <c r="J33" i="7"/>
  <c r="G33" i="7"/>
  <c r="V32" i="7"/>
  <c r="V33" i="7" s="1"/>
  <c r="U33" i="7" s="1"/>
  <c r="R32" i="7"/>
  <c r="Q32" i="7"/>
  <c r="Q33" i="7" s="1"/>
  <c r="P32" i="7"/>
  <c r="P33" i="7" s="1"/>
  <c r="O32" i="7"/>
  <c r="N32" i="7"/>
  <c r="M32" i="7"/>
  <c r="M33" i="7" s="1"/>
  <c r="L32" i="7"/>
  <c r="L33" i="7" s="1"/>
  <c r="K32" i="7"/>
  <c r="J32" i="7"/>
  <c r="I32" i="7"/>
  <c r="I33" i="7" s="1"/>
  <c r="H32" i="7"/>
  <c r="H33" i="7" s="1"/>
  <c r="G32" i="7"/>
  <c r="F32" i="7"/>
  <c r="U31" i="7"/>
  <c r="U30" i="7"/>
  <c r="U29" i="7"/>
  <c r="U28" i="7"/>
  <c r="U27" i="7"/>
  <c r="F23" i="7"/>
  <c r="U22" i="7"/>
  <c r="U21" i="7"/>
  <c r="U19" i="7"/>
  <c r="U18" i="7"/>
  <c r="U17" i="7"/>
  <c r="U15" i="7"/>
  <c r="U14" i="7"/>
  <c r="U13" i="7"/>
  <c r="U12" i="7"/>
  <c r="V10" i="7"/>
  <c r="F10" i="7"/>
  <c r="F33" i="7" s="1"/>
  <c r="U9" i="7"/>
  <c r="U8" i="7"/>
  <c r="U32" i="7" l="1"/>
  <c r="Z24" i="6" l="1"/>
  <c r="F24" i="6"/>
  <c r="Z19" i="6"/>
  <c r="X19" i="6"/>
  <c r="V19" i="6"/>
  <c r="R19" i="6"/>
  <c r="F19" i="6" s="1"/>
  <c r="F34" i="6" s="1"/>
  <c r="F10" i="6"/>
  <c r="F35" i="6" l="1"/>
  <c r="L70" i="5" l="1"/>
  <c r="L69" i="5"/>
  <c r="L68" i="5"/>
  <c r="L67" i="5"/>
  <c r="G67" i="5"/>
  <c r="L66" i="5"/>
  <c r="L65" i="5"/>
  <c r="L64" i="5"/>
  <c r="L63" i="5"/>
  <c r="L62" i="5"/>
  <c r="L61" i="5"/>
  <c r="L60" i="5"/>
  <c r="L59" i="5"/>
  <c r="L58" i="5"/>
  <c r="F57" i="5"/>
  <c r="F56" i="5"/>
  <c r="G55" i="5"/>
  <c r="F55" i="5" s="1"/>
  <c r="G52" i="5"/>
  <c r="L52" i="5" s="1"/>
  <c r="L51" i="5"/>
  <c r="L50" i="5"/>
  <c r="L49" i="5"/>
  <c r="L48" i="5"/>
  <c r="L47" i="5"/>
  <c r="G46" i="5"/>
  <c r="L46" i="5" s="1"/>
  <c r="L45" i="5"/>
  <c r="G44" i="5"/>
  <c r="L44" i="5" s="1"/>
  <c r="G43" i="5"/>
  <c r="L43" i="5" s="1"/>
  <c r="L42" i="5"/>
  <c r="G42" i="5"/>
  <c r="F42" i="5"/>
  <c r="L41" i="5"/>
  <c r="L40" i="5"/>
  <c r="L39" i="5"/>
  <c r="L38" i="5"/>
  <c r="L37" i="5"/>
  <c r="L36" i="5"/>
  <c r="L35" i="5"/>
  <c r="G34" i="5"/>
  <c r="F34" i="5" s="1"/>
  <c r="L33" i="5"/>
  <c r="L32" i="5"/>
  <c r="L31" i="5"/>
  <c r="G31" i="5"/>
  <c r="F31" i="5"/>
  <c r="L30" i="5"/>
  <c r="L29" i="5"/>
  <c r="L28" i="5"/>
  <c r="L27" i="5"/>
  <c r="L26" i="5"/>
  <c r="L25" i="5"/>
  <c r="L24" i="5"/>
  <c r="L23" i="5"/>
  <c r="L22" i="5"/>
  <c r="H22" i="5"/>
  <c r="G22" i="5"/>
  <c r="L21" i="5"/>
  <c r="L20" i="5"/>
  <c r="L19" i="5"/>
  <c r="L18" i="5"/>
  <c r="G17" i="5"/>
  <c r="L17" i="5" s="1"/>
  <c r="L16" i="5"/>
  <c r="G15" i="5"/>
  <c r="L15" i="5" s="1"/>
  <c r="L14" i="5"/>
  <c r="L13" i="5"/>
  <c r="L12" i="5"/>
  <c r="H12" i="5"/>
  <c r="F12" i="5"/>
  <c r="C11" i="5"/>
  <c r="L11" i="5" s="1"/>
  <c r="L10" i="5"/>
  <c r="G10" i="5"/>
  <c r="H10" i="5" s="1"/>
  <c r="F10" i="5"/>
  <c r="H34" i="5" l="1"/>
  <c r="H44" i="5"/>
  <c r="H46" i="5"/>
  <c r="H11" i="5"/>
  <c r="H15" i="5"/>
  <c r="L34" i="5"/>
  <c r="H43" i="5"/>
  <c r="C108" i="4" l="1"/>
  <c r="C107" i="4"/>
  <c r="Q105" i="4"/>
  <c r="C105" i="4" s="1"/>
  <c r="C104" i="4"/>
  <c r="C103" i="4"/>
  <c r="C102" i="4"/>
  <c r="C101" i="4"/>
  <c r="C100" i="4"/>
  <c r="M95" i="4"/>
  <c r="K95" i="4"/>
  <c r="C95" i="4" s="1"/>
  <c r="C93" i="4"/>
  <c r="M90" i="4"/>
  <c r="B90" i="4"/>
  <c r="B109" i="4" s="1"/>
  <c r="C88" i="4"/>
  <c r="C87" i="4"/>
  <c r="C86" i="4"/>
  <c r="C85" i="4"/>
  <c r="C84" i="4"/>
  <c r="C83" i="4"/>
  <c r="C81" i="4"/>
  <c r="C80" i="4"/>
  <c r="C79" i="4"/>
  <c r="P74" i="4"/>
  <c r="C74" i="4"/>
  <c r="C73" i="4"/>
  <c r="C72" i="4"/>
  <c r="Q68" i="4"/>
  <c r="P68" i="4"/>
  <c r="C68" i="4"/>
  <c r="C66" i="4"/>
  <c r="Q34" i="4"/>
  <c r="P34" i="4"/>
  <c r="C34" i="4"/>
  <c r="Q29" i="4"/>
  <c r="P29" i="4"/>
  <c r="O29" i="4"/>
  <c r="M29" i="4"/>
  <c r="L29" i="4"/>
  <c r="K29" i="4"/>
  <c r="C29" i="4" s="1"/>
  <c r="C109" i="4" s="1"/>
  <c r="F26" i="4"/>
  <c r="B26" i="4"/>
  <c r="B110" i="4" s="1"/>
  <c r="G24" i="4"/>
  <c r="C22" i="4"/>
  <c r="C21" i="4"/>
  <c r="G20" i="4"/>
  <c r="C18" i="4"/>
  <c r="G13" i="4" s="1"/>
  <c r="G26" i="4" s="1"/>
  <c r="C16" i="4"/>
  <c r="C26" i="4" s="1"/>
  <c r="C110" i="4" s="1"/>
  <c r="G12" i="4"/>
  <c r="G110" i="4" l="1"/>
  <c r="L20" i="3"/>
  <c r="K20" i="3"/>
  <c r="J20" i="3"/>
  <c r="I20" i="3"/>
  <c r="H20" i="3"/>
  <c r="G20" i="3"/>
  <c r="C20" i="3"/>
  <c r="B20" i="3"/>
  <c r="F14" i="2"/>
  <c r="D14" i="2"/>
  <c r="D15" i="2" s="1"/>
  <c r="F15" i="2" s="1"/>
  <c r="F13" i="2"/>
  <c r="E13" i="2"/>
  <c r="F12" i="2"/>
  <c r="E12" i="2"/>
  <c r="E15" i="2" s="1"/>
  <c r="C12" i="2"/>
  <c r="C15" i="2" s="1"/>
</calcChain>
</file>

<file path=xl/comments1.xml><?xml version="1.0" encoding="utf-8"?>
<comments xmlns="http://schemas.openxmlformats.org/spreadsheetml/2006/main">
  <authors>
    <author>Windows 7</author>
  </authors>
  <commentList>
    <comment ref="O33" authorId="0">
      <text>
        <r>
          <rPr>
            <b/>
            <sz val="9"/>
            <color indexed="81"/>
            <rFont val="Tahoma"/>
            <family val="2"/>
          </rPr>
          <t>Adjustment from the month of May (error in input of amount)
the amount of 5,156 to 5,165</t>
        </r>
      </text>
    </comment>
  </commentList>
</comments>
</file>

<file path=xl/sharedStrings.xml><?xml version="1.0" encoding="utf-8"?>
<sst xmlns="http://schemas.openxmlformats.org/spreadsheetml/2006/main" count="575" uniqueCount="433">
  <si>
    <t>FDP  Form 10a-Bid Results on Goods &amp; Services</t>
  </si>
  <si>
    <t>Republic of the Philippines</t>
  </si>
  <si>
    <t>GOODS &amp; SERVICES BID-OUT</t>
  </si>
  <si>
    <t>CITY OF BATAC</t>
  </si>
  <si>
    <t>Third Quarter 2022</t>
  </si>
  <si>
    <t>JULY TO SEPTEMBER</t>
  </si>
  <si>
    <t>No.</t>
  </si>
  <si>
    <t>BID ID No.</t>
  </si>
  <si>
    <t xml:space="preserve"> Name of Project</t>
  </si>
  <si>
    <t>Approved Budget for Contract              (In Php)</t>
  </si>
  <si>
    <t>Winning Bidder</t>
  </si>
  <si>
    <t>Name of  Supplier</t>
  </si>
  <si>
    <t xml:space="preserve"> Address of Bidder</t>
  </si>
  <si>
    <t>Bid Amount       (In Php)</t>
  </si>
  <si>
    <t>Date of Bidding</t>
  </si>
  <si>
    <t>Pre-Proc Conference</t>
  </si>
  <si>
    <t>Pre-bid Conference</t>
  </si>
  <si>
    <t>PURCHASE OF LABORATORY SUPPLIES AND REAGENTS FOR THE THIRD AND FOURTH QUARTER OF 2022</t>
  </si>
  <si>
    <t>BDSCIENTIA MEDICAL AND DIAGNOSTIC SUPPLIES</t>
  </si>
  <si>
    <t>MS. GRACE MAY F. DALISAY</t>
  </si>
  <si>
    <t>Lot 2A Gladiola Street, Upper Q.M., Baguio City</t>
  </si>
  <si>
    <t>July 11, 2022</t>
  </si>
  <si>
    <t>-</t>
  </si>
  <si>
    <t>June 29, 2022</t>
  </si>
  <si>
    <t>PURCHASE OF MEDICINES FOR THE USE OF CITY HEALTH OFFICE FOR THE 3RD AND 4TH QUARTER 2022</t>
  </si>
  <si>
    <t>ABM - A BUILDER MARKETING</t>
  </si>
  <si>
    <t>MR. ALDRIN B. MAGAOAY</t>
  </si>
  <si>
    <t>Brgy. # 7-B 3 B Giron St., Laoag City, Province of Ilocos NorteS</t>
  </si>
  <si>
    <t>July 20, 2022</t>
  </si>
  <si>
    <t>June 10, 2022</t>
  </si>
  <si>
    <t>July 08, 2022</t>
  </si>
  <si>
    <t>PURCHASE OF VARIOUS MEDICAL AND DENTAL SUPPLIES AND VACCINES FOR THE USE OF CITY HEALTH OFFICE FOR THE 3RD AND 4TH QUARTER OF 2022</t>
  </si>
  <si>
    <t>PURCHASE OF PERSONAL PROTECTIVE SUPPLIES FOR USE OF VARIOUS OFFICES</t>
  </si>
  <si>
    <t>August 31, 2022</t>
  </si>
  <si>
    <t>July 04, 2022</t>
  </si>
  <si>
    <t>August 19, 2022</t>
  </si>
  <si>
    <t>PURCHASE OF HEAVY DUTY MECHANICAL WEIGH BEAM PLATFORM WITH HEIGHT</t>
  </si>
  <si>
    <t>HEALTHPRO GENERICS AND MEDICAL SUPPLIES</t>
  </si>
  <si>
    <t>MR. ERIC E. ANTONIO</t>
  </si>
  <si>
    <t>P. Gomez Street, Brgy. San Matias, Laoag City, Ilocos Norte</t>
  </si>
  <si>
    <t>PURCHASE OF TIRES</t>
  </si>
  <si>
    <t>JOHN-HENRY CAR CARE ENTER</t>
  </si>
  <si>
    <t>MS. IMELDA T. FELIZARDO</t>
  </si>
  <si>
    <t>General Segundo Avenue, Brgy. #12, Laoag City, Ilocos Norte</t>
  </si>
  <si>
    <t>September 07, 2022</t>
  </si>
  <si>
    <t>August 26, 2022</t>
  </si>
  <si>
    <t>PURCHASE OF LED WALL</t>
  </si>
  <si>
    <t>LINKS AND VISIONS INC.</t>
  </si>
  <si>
    <t>MS. GISELLE MARIE S. TAN</t>
  </si>
  <si>
    <t>121-B Old Samson Road, Balintawak, Quezon City</t>
  </si>
  <si>
    <t>PURCHASE OF PHOTOCOPIER MACHINE FOR USE OF DAY CARE CENTERS OF THE CITY OF BATAC</t>
  </si>
  <si>
    <t>PHILIPPINE DUPLICATORS</t>
  </si>
  <si>
    <t>MR. CORNELIO VIERNES</t>
  </si>
  <si>
    <t>KM14 West Road, Edison Ave.,</t>
  </si>
  <si>
    <t>September 21, 2022</t>
  </si>
  <si>
    <t>PURCHASE OF MATERIALS FOR THE REPAIR &amp; MAINTENANCE OF STREETLIGHTS ALONG HIGHWAYS AND OTHER ROADS OF THE CITY OF BATAC</t>
  </si>
  <si>
    <t>A.B. Casiano Gravel &amp; Sand Construction Supply</t>
  </si>
  <si>
    <t>MS. APRIL JOYCE Y. SINFUEGO</t>
  </si>
  <si>
    <t>Brgy. #2 San Baltazar,</t>
  </si>
  <si>
    <t>GRACE MAY F. DALISAY</t>
  </si>
  <si>
    <t>ALDRIN B. MAGAOAY</t>
  </si>
  <si>
    <t>BGRY.7-B 3 B GIRON ST., LAOAG CITY, ILOCOS NORTE</t>
  </si>
  <si>
    <t>HEALTHPRO GENERICS &amp; MEDICAL SUPPLIES</t>
  </si>
  <si>
    <t>JENNIFER S. ANTONIO</t>
  </si>
  <si>
    <t>P. GOMEZ ST. BRGY.23 SAN MATIAS, LAOAG CITY, ILOCOS NORTE</t>
  </si>
  <si>
    <t>x-x-x-x-x-x-x-x-x</t>
  </si>
  <si>
    <t>We certify that we have reviewed the contents and hereby attest to the veracity and correctness of the data or information contained in this document.</t>
  </si>
  <si>
    <t xml:space="preserve">     MARLON F. SORIA                       WILMA T. ICUSPIT                  NORALYN I. MANAHAN                      HILARION G. NALUPTA                         NORIEL BENSON R. TABUNAN</t>
  </si>
  <si>
    <t xml:space="preserve">         BAC CHAIRMAN                                       BAC VICE CHAIRMAN                        BAC MEMBER                                             BAC MEMBER                                                                BAC MEMBER</t>
  </si>
  <si>
    <t>FDP Form 13 - Manpower Complement</t>
  </si>
  <si>
    <t>MANPOWER COMPLEMENT</t>
  </si>
  <si>
    <t>As of September 30, 2022</t>
  </si>
  <si>
    <t>Nature of Apppointment or Employment</t>
  </si>
  <si>
    <t>Number</t>
  </si>
  <si>
    <t>Compensation and Other Benefits</t>
  </si>
  <si>
    <t>Total</t>
  </si>
  <si>
    <t>Salaries and Wages</t>
  </si>
  <si>
    <t>Other Monetary Benefits</t>
  </si>
  <si>
    <t>I.</t>
  </si>
  <si>
    <t>Permanent</t>
  </si>
  <si>
    <t>II.</t>
  </si>
  <si>
    <t>Contractual/Casual</t>
  </si>
  <si>
    <t>III.</t>
  </si>
  <si>
    <t>Job Order/Contract of Service</t>
  </si>
  <si>
    <t>Grand Total</t>
  </si>
  <si>
    <t>We hereby certify that we have reviewed the contents and hereby attest to the veracity and correctness of the data or information</t>
  </si>
  <si>
    <t>contained in this document.</t>
  </si>
  <si>
    <t>MARLON F. SORIA</t>
  </si>
  <si>
    <t>FLORIDA S. CADANO</t>
  </si>
  <si>
    <t>ENGR. ALBERT D. CHUA</t>
  </si>
  <si>
    <t>Human Resource Management Officer</t>
  </si>
  <si>
    <t>Accountant</t>
  </si>
  <si>
    <t>City Mayor</t>
  </si>
  <si>
    <t>Note:</t>
  </si>
  <si>
    <t>1. Contractual Personnel are those whose employment in the government is in accordance with a special contract to undertake a specific work or job, requiring special</t>
  </si>
  <si>
    <t>or technical skills not available in the employing agency, to be accomplished within a specific period which in no case shall exceed one year, and performs or accomplishes</t>
  </si>
  <si>
    <t>the specific work or job, under his own responsibility with a minimum of direction and supervision from the hiring agency. (Source: PRESIDENTIAL DECREE No. 807</t>
  </si>
  <si>
    <t>October 6, 1975)</t>
  </si>
  <si>
    <t xml:space="preserve">2. Contract of Services/Job Orders are employees whose services rendered are not considered governments services and do not enjoy the benefits enjoyed by government </t>
  </si>
  <si>
    <t>employees. The job order covers piece work or intermittent job of short duration not exceeding six months on a daily basis. (Source: Omnibus Rules Implementing Book V</t>
  </si>
  <si>
    <t>of E.D. No. 292 and Other Pertinent Civil Service Laws)</t>
  </si>
  <si>
    <t>FDP Form 12 - Unliquidated Cash Advances</t>
  </si>
  <si>
    <t>UNLIQUIDATED CASH ADVANCES</t>
  </si>
  <si>
    <t>As of SEPTEMBER 29, 2022</t>
  </si>
  <si>
    <t>City of Batac, Ilocos Norte - General Fund</t>
  </si>
  <si>
    <t>Name  of Debtor</t>
  </si>
  <si>
    <t>Amount</t>
  </si>
  <si>
    <t>Amount Due</t>
  </si>
  <si>
    <t>(In alphabetical order)</t>
  </si>
  <si>
    <t xml:space="preserve"> Balance</t>
  </si>
  <si>
    <t>Date Granted</t>
  </si>
  <si>
    <t>Purpose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</si>
  <si>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</si>
  <si>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</si>
  <si>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</si>
  <si>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</si>
  <si>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</si>
  <si>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</si>
  <si>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</si>
  <si>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</si>
  <si>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Rojanie Joy J. Sacubo</t>
  </si>
  <si>
    <t>Labor payroll - Cash-For-Work Program</t>
  </si>
  <si>
    <t>Veronica D. Garcia</t>
  </si>
  <si>
    <t>Vanny C. Gamet</t>
  </si>
  <si>
    <t>Cash Advance for Travel</t>
  </si>
  <si>
    <t>Toribio A. Melad, Jr.</t>
  </si>
  <si>
    <t>Rhollie S. Adalem</t>
  </si>
  <si>
    <t>Maynard Manglal-lan</t>
  </si>
  <si>
    <t>Regie M. Viernes</t>
  </si>
  <si>
    <t>Lorlyn Flordeliz P. Ulit</t>
  </si>
  <si>
    <t>Atty. Windell D. Chua</t>
  </si>
  <si>
    <t>Ramil F. Rante</t>
  </si>
  <si>
    <t>Romel M. Ugot</t>
  </si>
  <si>
    <t>TOTAL</t>
  </si>
  <si>
    <t>We hereby certify that we have reveiwed the contents and  hereby attest to the veracity and correctness of the data or information contained in this document.</t>
  </si>
  <si>
    <t xml:space="preserve">     City Accountant</t>
  </si>
  <si>
    <t xml:space="preserve"> City Mayor</t>
  </si>
  <si>
    <t>Province of Ilocos Norte</t>
  </si>
  <si>
    <t>City Government of Batac</t>
  </si>
  <si>
    <t>Report on Utilization of Disaster Risk Reduction and Management Fund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</si>
  <si>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</si>
  <si>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</si>
  <si>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</si>
  <si>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</si>
  <si>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</si>
  <si>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</si>
  <si>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</si>
  <si>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</si>
  <si>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</si>
  <si>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</si>
  <si>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</si>
  <si>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</si>
  <si>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</t>
  </si>
  <si>
    <t>Particulars</t>
  </si>
  <si>
    <t>Quick Response Fund (QRF) 30%</t>
  </si>
  <si>
    <t>Mitigation Fund (70%)</t>
  </si>
  <si>
    <t>NDRRMF</t>
  </si>
  <si>
    <t>From Other LGUs</t>
  </si>
  <si>
    <t>From Other Sources</t>
  </si>
  <si>
    <t>A. Sources of Funds:</t>
  </si>
  <si>
    <t>Currrent Appropriation</t>
  </si>
  <si>
    <t>Continuing Appropriation</t>
  </si>
  <si>
    <t>Previous Year's Appropriations transferred to the Special Trust Fund</t>
  </si>
  <si>
    <t>Donations</t>
  </si>
  <si>
    <t>Total Funds Available</t>
  </si>
  <si>
    <t>B. Utilization</t>
  </si>
  <si>
    <t xml:space="preserve">     Disaster Prevention and Mitigation</t>
  </si>
  <si>
    <t xml:space="preserve">        Clearing, pruning, brushing &amp; cutting  of trees in  different barangays &amp; schools</t>
  </si>
  <si>
    <t xml:space="preserve">        Cash for work program before calamities</t>
  </si>
  <si>
    <t xml:space="preserve">        Dredging, declogging, &amp; cleaning of rivers, creeks,  canals, small farm reservoirs &amp; other waterways</t>
  </si>
  <si>
    <t xml:space="preserve">     Disaster Preparedness</t>
  </si>
  <si>
    <t xml:space="preserve">        Conduct of capacity training of C/BDRRMC, SDRRMC, NGOs, Govt &amp; private sectors &amp; volunteers on DRRM</t>
  </si>
  <si>
    <t xml:space="preserve">        Updating of various CDRRM plans</t>
  </si>
  <si>
    <t xml:space="preserve">        Conduct of earthquake, flood &amp; fire evacuation drills Oplan Ligtas Pamayanan</t>
  </si>
  <si>
    <t xml:space="preserve">        Info Education Campaign; Early Warning Systems &amp; Pre-evacuation Management, Disaster preparedness; production,  </t>
  </si>
  <si>
    <t xml:space="preserve">             formulation &amp; distribution of materials (manuals, leaflets, pamphlets, flyers, brochures, posters, early warning </t>
  </si>
  <si>
    <t xml:space="preserve">             signages); dialogues with  the  school &amp; community; and others</t>
  </si>
  <si>
    <t xml:space="preserve">        Conduct of DRRM Related Contest</t>
  </si>
  <si>
    <t xml:space="preserve">        Stockpiling &amp; Prepositionig of Supplies &amp; Materials (Food &amp; Nonfood items/medicines)</t>
  </si>
  <si>
    <t xml:space="preserve">        Acquisition of SRR eqpt. Personal protective gears &amp; other facilities, materials, supplies and maintenance of evacuation </t>
  </si>
  <si>
    <t xml:space="preserve">           center</t>
  </si>
  <si>
    <t xml:space="preserve">        Purchase of 1 unit Photocopying machine</t>
  </si>
  <si>
    <t xml:space="preserve">        Purchase of 3 units computer printer</t>
  </si>
  <si>
    <t xml:space="preserve">        Fogging and preventive measures against dengue</t>
  </si>
  <si>
    <t xml:space="preserve">        Purchase of 1 unit brand new rescue vehicle</t>
  </si>
  <si>
    <t xml:space="preserve">        Purchase of 2 units brand new Multi-purpose vehicle</t>
  </si>
  <si>
    <t xml:space="preserve">        Purchase of 1 unit brand new Patient Transport vehicle</t>
  </si>
  <si>
    <t xml:space="preserve">     Disaster Response, Rehabilitation and Recovery</t>
  </si>
  <si>
    <t xml:space="preserve">        Quick Response Fund</t>
  </si>
  <si>
    <t xml:space="preserve">         Provision of basic needs of evacuees, responders &amp; other staff on-duty (food, clothing, shelter, medicines &amp; others) </t>
  </si>
  <si>
    <t xml:space="preserve">              &amp; other services</t>
  </si>
  <si>
    <t xml:space="preserve">         Fuel &amp; oil for disaster response, relief operations, assessment of infras, agriculture, </t>
  </si>
  <si>
    <t xml:space="preserve">             fishery &amp;  livestock &amp; other  damages &amp; other services</t>
  </si>
  <si>
    <t xml:space="preserve">         Conduct of Nutrition in Emergencies Program</t>
  </si>
  <si>
    <t xml:space="preserve">         Cash for work program every after calamities</t>
  </si>
  <si>
    <t xml:space="preserve">         Infrastructure rehabilitaion- rehab/repair/maintenance of calamity &amp; disaster damages</t>
  </si>
  <si>
    <t xml:space="preserve">         Gravelling of road shoulders &amp; backfilling potholes</t>
  </si>
  <si>
    <t xml:space="preserve">         Stockpiling of gravel and sand for regravelling of roadshoulders and backfilling potholes</t>
  </si>
  <si>
    <t xml:space="preserve">         Agricultural rehabilitation program for Agriculture, Fishery &amp; Livestock</t>
  </si>
  <si>
    <t xml:space="preserve">         Emergency Shelter Assistance</t>
  </si>
  <si>
    <t xml:space="preserve">         Repair &amp; Maintenance of Vehicles, heavy equipt, machineries &amp; other SRR equipments</t>
  </si>
  <si>
    <t xml:space="preserve">Total Utilization </t>
  </si>
  <si>
    <t>Unutilized Balance</t>
  </si>
  <si>
    <t xml:space="preserve">          Prepared by:</t>
  </si>
  <si>
    <t>Certified Correct:</t>
  </si>
  <si>
    <t>Approved by:</t>
  </si>
  <si>
    <t>ARVIN FRANCIS N. LUMANG</t>
  </si>
  <si>
    <t>CDRRMO</t>
  </si>
  <si>
    <t>City Accountant</t>
  </si>
  <si>
    <t>FDP Form 6 - Trust Fund Utilization</t>
  </si>
  <si>
    <t>CONSOLIDATED QUARTERLY REPORT ON GOVERNMENT PROJECTS, PROGRAMS or ACTIVITIES</t>
  </si>
  <si>
    <t>FOR THE 3rd QUARTER, CY 2022</t>
  </si>
  <si>
    <r>
      <t xml:space="preserve">Province, </t>
    </r>
    <r>
      <rPr>
        <u/>
        <sz val="11"/>
        <color theme="1"/>
        <rFont val="Calibri"/>
        <family val="2"/>
      </rPr>
      <t>City</t>
    </r>
    <r>
      <rPr>
        <sz val="11"/>
        <color theme="1"/>
        <rFont val="Calibri"/>
        <family val="2"/>
        <scheme val="minor"/>
      </rPr>
      <t xml:space="preserve"> or Municipality: </t>
    </r>
    <r>
      <rPr>
        <b/>
        <sz val="11"/>
        <color theme="1"/>
        <rFont val="Calibri"/>
        <family val="2"/>
      </rPr>
      <t>BATAC CITY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</si>
  <si>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</si>
  <si>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</si>
  <si>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</si>
  <si>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</si>
  <si>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</si>
  <si>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</si>
  <si>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Balance</t>
  </si>
  <si>
    <t>No. of Extensions, if any</t>
  </si>
  <si>
    <t>Remarks</t>
  </si>
  <si>
    <t>% of Completion</t>
  </si>
  <si>
    <t>Total Cost Incurred to Date</t>
  </si>
  <si>
    <t>Previous Balance</t>
  </si>
  <si>
    <t>Philhealth Capitation</t>
  </si>
  <si>
    <t>2011-2017</t>
  </si>
  <si>
    <t>ongoing</t>
  </si>
  <si>
    <t>Animal Bite Treatment Package</t>
  </si>
  <si>
    <t>February 2017</t>
  </si>
  <si>
    <t>TB-DOTS</t>
  </si>
  <si>
    <t>2015-2017</t>
  </si>
  <si>
    <t xml:space="preserve">HCI Charges </t>
  </si>
  <si>
    <t>2018-2019</t>
  </si>
  <si>
    <t xml:space="preserve">Transfer for the Rehabilitation of Small Scale Irrigation Project </t>
  </si>
  <si>
    <t>Brgy. Camandingan, Batac City, I.N.</t>
  </si>
  <si>
    <t>June 13, 2014 delivery of materials</t>
  </si>
  <si>
    <t>liquidated with refund of 715,883.50 Check # 638708</t>
  </si>
  <si>
    <t>Construction of Sumader SWIP</t>
  </si>
  <si>
    <t>Brgy. Sumader, Batac City, I.N.</t>
  </si>
  <si>
    <t>Second Billing paid under Voucher No. 100-2021-03-1161; Check No. 794803</t>
  </si>
  <si>
    <t>Fund transfer for the conversion of existing Day Care Centers to Child Development Centers</t>
  </si>
  <si>
    <t>Fully liquidated, balance of P264,794.00 refunded under check no. 638775</t>
  </si>
  <si>
    <t xml:space="preserve">Technology Adoption &amp; Commercialization of Hawaiian Ginger &amp; Turmeric </t>
  </si>
  <si>
    <t>Baligat, Camandingan, San Pedro</t>
  </si>
  <si>
    <t>Balance refunded under Voucher No. 100-2021-12-3856; Check No. 868222</t>
  </si>
  <si>
    <t>Rehabilitation of Baoa Diversion Dam</t>
  </si>
  <si>
    <t>Baoa East, Baoa West</t>
  </si>
  <si>
    <t>Receipt of Fund-July 2017</t>
  </si>
  <si>
    <t>with liquidating damages in the amount of P19,707.24</t>
  </si>
  <si>
    <t>Establishment of Adolescent Friendly Health Facilities</t>
  </si>
  <si>
    <t>February 2018</t>
  </si>
  <si>
    <t>liquidated</t>
  </si>
  <si>
    <t>Receipt of Fund December 2018</t>
  </si>
  <si>
    <t>Funding Support of Safe Closure and Rehabilitation Plan (SCRP) of Open and Controlled Dumpsite (Perimeter Fence)</t>
  </si>
  <si>
    <t>Brgy. 31 Camandingan</t>
  </si>
  <si>
    <t>First and Final Billing paid under Check No. 794602 in the amount of 1,822,247.42; with liquidation report</t>
  </si>
  <si>
    <t>Proposed Riverfront Promenade</t>
  </si>
  <si>
    <t>Brgy. Ablan &amp; Valdez</t>
  </si>
  <si>
    <t>Receipt of Fund-March 2019</t>
  </si>
  <si>
    <t>Liquidated: Final Billing paid under Voucher No. 100-2021-09-2728; Check No. 796089; Refund of 34,876.56 paid under Voucher No. 100-21-09-2806; Check No. 796091</t>
  </si>
  <si>
    <t>Riverfront Promenade Phase 2</t>
  </si>
  <si>
    <t>Receipt of Fund-December 2019</t>
  </si>
  <si>
    <t>Performance Challenge Fund:</t>
  </si>
  <si>
    <t>Liquidated: First and Final Billing paid under Voucher No. 300-21-07-018; Check No. 688007; Refund of 10,000 paid under Voucher No. 300-2021-07-19; Check No. 688008</t>
  </si>
  <si>
    <t>Share of the City-2012 7171 Excise Tax-</t>
  </si>
  <si>
    <t xml:space="preserve">    </t>
  </si>
  <si>
    <t>22 rural barangays</t>
  </si>
  <si>
    <t>October,2015</t>
  </si>
  <si>
    <t>completed</t>
  </si>
  <si>
    <t>Construction/Rehabilitation of Farm to Market Road</t>
  </si>
  <si>
    <t>Share of the City-Direct shares of Congressional Districts for the 2012</t>
  </si>
  <si>
    <t>Excise Tax:</t>
  </si>
  <si>
    <t xml:space="preserve">     Farm to Market Road</t>
  </si>
  <si>
    <t>rural barangays</t>
  </si>
  <si>
    <t>November,2015</t>
  </si>
  <si>
    <t xml:space="preserve">     Purchase of Various Equipment</t>
  </si>
  <si>
    <t>43 barangays</t>
  </si>
  <si>
    <t xml:space="preserve">     Buy -back and Other Marketing</t>
  </si>
  <si>
    <t xml:space="preserve">        Programs for Critical Alterna-</t>
  </si>
  <si>
    <t xml:space="preserve">        tive crops to tobacco</t>
  </si>
  <si>
    <t>Local Government Support Fund:</t>
  </si>
  <si>
    <t xml:space="preserve">     SALINTUBIG(Sagana at Ligtas na Tubig sa Lahat) Provision of Portable Water Supply</t>
  </si>
  <si>
    <t>Waiting for request of final billing from contractor</t>
  </si>
  <si>
    <t>Pimentel</t>
  </si>
  <si>
    <t>Maipalig</t>
  </si>
  <si>
    <t>FY 2020 Local Government Support Fund-Assistance to Cities (Riverfront Promenade 3)</t>
  </si>
  <si>
    <t>Receipt of Fund- November 2021</t>
  </si>
  <si>
    <t>For PhilGeps Posting</t>
  </si>
  <si>
    <t>DSWD-RF01</t>
  </si>
  <si>
    <t>Cost for Viand and Rice for 1,050 Children in the implementation of SFP CY 2017</t>
  </si>
  <si>
    <t>Receipt of Fund-September 2018</t>
  </si>
  <si>
    <t>Fully Liquidated, with a refund of 941,008.04; Check No. 638772</t>
  </si>
  <si>
    <t>Fund Transfer-Social Pension 3rd Qtr</t>
  </si>
  <si>
    <t>Receipt of Fund-October 2018</t>
  </si>
  <si>
    <t>Fund Transfer-Social Pension 4th Qtr</t>
  </si>
  <si>
    <t>ATI-RTC I</t>
  </si>
  <si>
    <t>Funding Support for the Sustainable Community Development Through the Conduct of Series of Training Under the Extension Program fro Agri-Fisheries and National Development (Expand) or Grant System</t>
  </si>
  <si>
    <t>Receipt of Fund-December 27, 2018</t>
  </si>
  <si>
    <t>liquidated with refund of 28,705.71 Check # 638717</t>
  </si>
  <si>
    <t>DEPARTMENT OF ENERGY</t>
  </si>
  <si>
    <t>ER 1-94 COVID related projects of the City Government of Batac (from  the DOE)</t>
  </si>
  <si>
    <t>City of Batac, Ilocos Norte</t>
  </si>
  <si>
    <t>August 2020</t>
  </si>
  <si>
    <t>According to DOE, the balance of P6,164 will be used to purchase alcohol.</t>
  </si>
  <si>
    <t>DANGEROUS DRUGS BOARD</t>
  </si>
  <si>
    <t>Financial Assistance-Dangerous Drugs Board</t>
  </si>
  <si>
    <t>Receipt of Fund- December 2021</t>
  </si>
  <si>
    <t>OFFICE OF THE PRESIDENT</t>
  </si>
  <si>
    <t>Financial Assistance to cater and address the immediate needs of the people affected by the health crisis brought about by the Corona Virus Disease (COVID-19) per approved Memorandum dated March 4, 2021</t>
  </si>
  <si>
    <t>Receipt of Fund March 2021</t>
  </si>
  <si>
    <t>Liquidated with refund to Office of the President amounting to  P36,738.00 under Check No. 638811</t>
  </si>
  <si>
    <t>Financial assistance of people affected by Covid-19</t>
  </si>
  <si>
    <t>July 2022</t>
  </si>
  <si>
    <t>Refunded to OP-Socio Civic Projects Fund under Check No. 638814</t>
  </si>
  <si>
    <t>DEPARTMENT OF HEALTH-CENTER FOR HEALTH DEVT. I</t>
  </si>
  <si>
    <t>One Covid-19 Allowance (OCA)- for the month of January 2022</t>
  </si>
  <si>
    <t>Receipt of Fund- July 25, 2022</t>
  </si>
  <si>
    <t>Liquidated; Balance of 9,000 refunded under Check No. 638818 dated August 17, 2022</t>
  </si>
  <si>
    <t>One Covid-19 Allowance (OCA)- for the month of February 2022</t>
  </si>
  <si>
    <t>Liquidated</t>
  </si>
  <si>
    <t>Meals, accomodation &amp; transportation benegits as per Admin Order #2021-0062 for the period Sept 15 to Dec 19, 2020</t>
  </si>
  <si>
    <t>Liquidated. Balance of 7,000 refunded under Check No. 638818 dated August 17, 2022</t>
  </si>
  <si>
    <t>DSWD-RO I</t>
  </si>
  <si>
    <t>Rehabilitation of Senior Citizen Building</t>
  </si>
  <si>
    <t>liquidating damages in the amount of P20,809.15</t>
  </si>
  <si>
    <t>Others:</t>
  </si>
  <si>
    <t>Prizes for Most Outstanding Farmers</t>
  </si>
  <si>
    <t>January 2017</t>
  </si>
  <si>
    <t>Cash Donation Support to PNCR-Ilocos Norte Chapter</t>
  </si>
  <si>
    <t>March 2017</t>
  </si>
  <si>
    <t>Sustainable Development Goals-Family Based Actions for Children and their   Environment in the Slims (SDG FACES)</t>
  </si>
  <si>
    <t>November 2017</t>
  </si>
  <si>
    <t>not implemented</t>
  </si>
  <si>
    <t>PBSP-CHO PMDT</t>
  </si>
  <si>
    <t>December 2017</t>
  </si>
  <si>
    <t>Travelling Allowance for existing BNS for 2019</t>
  </si>
  <si>
    <t>Receipt of Fund-June 2019</t>
  </si>
  <si>
    <t>SOCIAL AMELIORATION PROGRAM</t>
  </si>
  <si>
    <t>April 2020</t>
  </si>
  <si>
    <t>Fully liquidated</t>
  </si>
  <si>
    <t>SOCIAL PENSION for Indigent Senior Citizen for the 1st Semester of 2020</t>
  </si>
  <si>
    <t>June 2020</t>
  </si>
  <si>
    <t xml:space="preserve">Fully Liquidated, with a refund of 114,000; Check No. 638768 </t>
  </si>
  <si>
    <t>Provision of Water Pumps (Department of Labor and Employment)</t>
  </si>
  <si>
    <t>July 2020</t>
  </si>
  <si>
    <t>Voucher and check of refund in the amount of P50.00 was prepared under V#300-2021-03-009; check#638783</t>
  </si>
  <si>
    <t>Travelling Allowance for existing BNS for 2022</t>
  </si>
  <si>
    <t>Receipt of Fund-May 23, 2022</t>
  </si>
  <si>
    <t>911 Library - The Delivery of Supplementary Reference and Research Materials through an Accessible Community Satellite Library for Modular Learning of the Learners of the Three Barangays (Bungon, Baay and Billoca)</t>
  </si>
  <si>
    <t>Brgy. Bungon, Baay and Billoca</t>
  </si>
  <si>
    <t>Receipt of Fund-August 31, 2022</t>
  </si>
  <si>
    <t>We hereby certify that we have reviewed the contents and hereby attest to the veracity and correctness of the data or information contained in this document.</t>
  </si>
  <si>
    <t>Annex B</t>
  </si>
  <si>
    <t>SEF Budget Accountability Form No. 1</t>
  </si>
  <si>
    <t>REPORT of SEF UTILIZATION</t>
  </si>
  <si>
    <r>
      <t>For the Quarter Ending September</t>
    </r>
    <r>
      <rPr>
        <u/>
        <sz val="11"/>
        <color theme="1"/>
        <rFont val="Calibri"/>
        <family val="2"/>
        <scheme val="minor"/>
      </rPr>
      <t xml:space="preserve"> 2022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</si>
  <si>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</si>
  <si>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</si>
  <si>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</si>
  <si>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</si>
  <si>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</si>
  <si>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</si>
  <si>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</si>
  <si>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</si>
  <si>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</si>
  <si>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</si>
  <si>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</si>
  <si>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</si>
  <si>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Receipt from SEF</t>
  </si>
  <si>
    <t>P</t>
  </si>
  <si>
    <t>Less :</t>
  </si>
  <si>
    <r>
      <t xml:space="preserve">DISBURSEMENTS </t>
    </r>
    <r>
      <rPr>
        <sz val="11"/>
        <color theme="1"/>
        <rFont val="Calibri"/>
        <family val="2"/>
        <scheme val="minor"/>
      </rPr>
      <t>(broken down down by expense class and</t>
    </r>
  </si>
  <si>
    <t>by object of expenditures)</t>
  </si>
  <si>
    <t>Personal Services</t>
  </si>
  <si>
    <t>Maintenance and Other Operating Expenses</t>
  </si>
  <si>
    <t xml:space="preserve">    Telephone Expenses</t>
  </si>
  <si>
    <t>5-02-05-020</t>
  </si>
  <si>
    <t>200-2022-05-001</t>
  </si>
  <si>
    <t>200-2022-07-001</t>
  </si>
  <si>
    <t>200-2022-08-001</t>
  </si>
  <si>
    <t>200-2022-09-002</t>
  </si>
  <si>
    <t>200-2022-07-002</t>
  </si>
  <si>
    <t>200-2022-07-003</t>
  </si>
  <si>
    <t xml:space="preserve">    Repair and Maintenance - Machinery and Eqpt.</t>
  </si>
  <si>
    <t>5-02-13-050</t>
  </si>
  <si>
    <t>200-2022-09-001</t>
  </si>
  <si>
    <t>Capital Outlays</t>
  </si>
  <si>
    <t>Financial Expenses</t>
  </si>
  <si>
    <t>Sub-total</t>
  </si>
  <si>
    <t>Prepared by:</t>
  </si>
  <si>
    <t>Appoved by:</t>
  </si>
  <si>
    <t>LCE, Chairman, LSB</t>
  </si>
  <si>
    <t>20% COMPONENT OF THE IRA UTILIZATION</t>
  </si>
  <si>
    <r>
      <t>FOR THE 3</t>
    </r>
    <r>
      <rPr>
        <b/>
        <vertAlign val="superscript"/>
        <sz val="14"/>
        <rFont val="Cambria"/>
        <family val="1"/>
      </rPr>
      <t>rd</t>
    </r>
    <r>
      <rPr>
        <b/>
        <sz val="14"/>
        <rFont val="Cambria"/>
        <family val="1"/>
      </rPr>
      <t xml:space="preserve">  QUARTER CY 2022</t>
    </r>
  </si>
  <si>
    <t>FUNCTION/PROGRAM PROJECT ACTIVITY</t>
  </si>
  <si>
    <t>LOCATION/COVERAGE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</si>
  <si>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</si>
  <si>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</si>
  <si>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</si>
  <si>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</si>
  <si>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</si>
  <si>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</si>
  <si>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</si>
  <si>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</t>
  </si>
  <si>
    <t xml:space="preserve">  SOCIAL DEVELOPMENT</t>
  </si>
  <si>
    <t>Recovery Assistance to Hog Raisers affected to African Swine Fever (ASF)</t>
  </si>
  <si>
    <t>All Barangays</t>
  </si>
  <si>
    <t>Jan.-Dec. 2022</t>
  </si>
  <si>
    <t>Support to COVID-19 related PPAs</t>
  </si>
  <si>
    <t xml:space="preserve">  ECONOMIC DEVELOPMENT</t>
  </si>
  <si>
    <t>Concreting of Farm-to-Market Road</t>
  </si>
  <si>
    <t>Road Widening</t>
  </si>
  <si>
    <t>Additional Funding for the Construction of Sumader SWIP</t>
  </si>
  <si>
    <t>Brgy. Sumader</t>
  </si>
  <si>
    <t>Rehabilitation of Spillway</t>
  </si>
  <si>
    <t>Improvement of small water impounfding</t>
  </si>
  <si>
    <t>Concreting of irrigation Canal</t>
  </si>
  <si>
    <t xml:space="preserve">Rehabilitation /Excavation of Small Farm Reservior (SFR) </t>
  </si>
  <si>
    <t>Construction and rehabilitation of Diversion Dam</t>
  </si>
  <si>
    <t>Development of Public Market</t>
  </si>
  <si>
    <t xml:space="preserve">    Installation of Cargo Lift (3 units)</t>
  </si>
  <si>
    <t xml:space="preserve">    Installation of Elecrical Wirings for Bldg. 1-6</t>
  </si>
  <si>
    <t xml:space="preserve">  ENVIRONMENTAL MANAGEMENT</t>
  </si>
  <si>
    <t>Solid Waste management Program</t>
  </si>
  <si>
    <t xml:space="preserve">       Upkeeping &amp; preservation of the City Waste Disposal Site</t>
  </si>
  <si>
    <t xml:space="preserve">       Construction of Slope Protection &amp; Drainage System along the Garbage pond &amp; Concreting of Road Network</t>
  </si>
  <si>
    <t xml:space="preserve">       Purchase of Dumptruck</t>
  </si>
  <si>
    <t>Construction of Roadway Slope Protection</t>
  </si>
  <si>
    <t>Dredging of Waterways (rivers/ creeks/ canals)</t>
  </si>
  <si>
    <t xml:space="preserve">  TOTAL SPA-20% DF</t>
  </si>
  <si>
    <t>WILMA T. ICUSPIT</t>
  </si>
  <si>
    <t>City Budget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</si>
</sst>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[$-3409]mmmm\ dd\,\ yyyy;@"/>
    <numFmt numFmtId="166" formatCode="[$-409]mmmm\ d\,\ yyyy;@"/>
    <numFmt numFmtId="167" formatCode="#,##0.00\ ;&quot; (&quot;#,##0.00\);&quot; -&quot;#\ ;@\ "/>
  </numFmts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1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sz val="12"/>
      <color indexed="8"/>
      <name val="Calibri Light"/>
      <family val="1"/>
      <scheme val="major"/>
    </font>
    <font>
      <b/>
      <sz val="14"/>
      <color indexed="8"/>
      <name val="Calibri Light"/>
      <family val="1"/>
      <scheme val="major"/>
    </font>
    <font>
      <b/>
      <u/>
      <sz val="14"/>
      <color indexed="8"/>
      <name val="Calibri Light"/>
      <family val="1"/>
      <scheme val="major"/>
    </font>
    <font>
      <u/>
      <sz val="14"/>
      <color indexed="8"/>
      <name val="Calibri Light"/>
      <family val="1"/>
      <scheme val="major"/>
    </font>
    <font>
      <sz val="14"/>
      <color indexed="8"/>
      <name val="Calibri Light"/>
      <family val="2"/>
      <scheme val="major"/>
    </font>
    <font>
      <b/>
      <u/>
      <sz val="14"/>
      <color indexed="8"/>
      <name val="Calibri Light"/>
      <family val="2"/>
      <scheme val="major"/>
    </font>
    <font>
      <b/>
      <sz val="11"/>
      <color indexed="8"/>
      <name val="Cambria"/>
      <family val="1"/>
    </font>
    <font>
      <b/>
      <sz val="11"/>
      <color indexed="8"/>
      <name val="Calibri"/>
      <family val="2"/>
      <scheme val="minor"/>
    </font>
    <font>
      <b/>
      <sz val="12"/>
      <name val="Cambria"/>
      <family val="1"/>
    </font>
    <font>
      <b/>
      <sz val="10"/>
      <name val="Cambria"/>
      <family val="1"/>
    </font>
    <font>
      <sz val="11"/>
      <color indexed="8"/>
      <name val="Calibri Light"/>
      <family val="2"/>
      <scheme val="major"/>
    </font>
    <font>
      <sz val="12"/>
      <name val="Calibri Light"/>
      <family val="2"/>
      <scheme val="major"/>
    </font>
    <font>
      <sz val="12"/>
      <color indexed="8"/>
      <name val="Calibri Light"/>
      <family val="2"/>
      <scheme val="major"/>
    </font>
    <font>
      <sz val="12"/>
      <name val="Calibri Light"/>
      <family val="1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 Light"/>
      <family val="1"/>
      <scheme val="major"/>
    </font>
    <font>
      <sz val="11"/>
      <name val="Calibri Light"/>
      <family val="2"/>
      <scheme val="major"/>
    </font>
    <font>
      <b/>
      <i/>
      <sz val="11"/>
      <color indexed="8"/>
      <name val="Calibri Light"/>
      <family val="1"/>
      <scheme val="major"/>
    </font>
    <font>
      <i/>
      <sz val="11"/>
      <color indexed="8"/>
      <name val="Calibri Light"/>
      <family val="2"/>
      <scheme val="major"/>
    </font>
    <font>
      <b/>
      <sz val="11"/>
      <color indexed="8"/>
      <name val="Calibri Light"/>
      <family val="1"/>
      <scheme val="maj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b/>
      <sz val="10.5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name val="Cambria"/>
      <family val="1"/>
    </font>
    <font>
      <b/>
      <vertAlign val="superscript"/>
      <sz val="14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b/>
      <sz val="8"/>
      <name val="Cambria"/>
      <family val="1"/>
    </font>
    <font>
      <b/>
      <sz val="10"/>
      <name val="Arial"/>
      <family val="2"/>
    </font>
    <font>
      <b/>
      <sz val="7"/>
      <name val="Cambria"/>
      <family val="1"/>
    </font>
    <font>
      <sz val="14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12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sz val="9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0" fillId="0" borderId="0"/>
    <xf numFmtId="0" fontId="1" fillId="0" borderId="0"/>
    <xf numFmtId="167" fontId="50" fillId="0" borderId="0" applyFill="0" applyBorder="0" applyAlignment="0" applyProtection="0"/>
    <xf numFmtId="9" fontId="50" fillId="0" borderId="0" applyFill="0" applyBorder="0" applyAlignment="0" applyProtection="0"/>
  </cellStyleXfs>
  <cellXfs count="4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2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1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0" fontId="17" fillId="3" borderId="2" xfId="0" quotePrefix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64" fontId="19" fillId="0" borderId="2" xfId="0" applyNumberFormat="1" applyFont="1" applyBorder="1" applyAlignment="1">
      <alignment vertical="center" wrapText="1"/>
    </xf>
    <xf numFmtId="1" fontId="17" fillId="0" borderId="3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vertical="center" wrapText="1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" xfId="0" applyNumberFormat="1" applyFont="1" applyBorder="1" applyAlignment="1">
      <alignment horizontal="right" vertical="center" wrapText="1"/>
    </xf>
    <xf numFmtId="0" fontId="2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/>
    </xf>
    <xf numFmtId="165" fontId="17" fillId="3" borderId="2" xfId="0" quotePrefix="1" applyNumberFormat="1" applyFont="1" applyFill="1" applyBorder="1" applyAlignment="1">
      <alignment horizontal="center" vertical="center" wrapText="1"/>
    </xf>
    <xf numFmtId="164" fontId="17" fillId="0" borderId="2" xfId="0" applyNumberFormat="1" applyFont="1" applyBorder="1" applyAlignment="1">
      <alignment vertical="center" wrapText="1"/>
    </xf>
    <xf numFmtId="1" fontId="17" fillId="3" borderId="3" xfId="0" applyNumberFormat="1" applyFont="1" applyFill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43" fontId="0" fillId="0" borderId="0" xfId="2" applyFont="1"/>
    <xf numFmtId="0" fontId="27" fillId="0" borderId="0" xfId="0" applyFont="1"/>
    <xf numFmtId="0" fontId="29" fillId="0" borderId="0" xfId="0" applyFont="1"/>
    <xf numFmtId="43" fontId="0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2" xfId="2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43" fontId="0" fillId="0" borderId="2" xfId="2" applyFont="1" applyBorder="1"/>
    <xf numFmtId="43" fontId="2" fillId="0" borderId="2" xfId="0" applyNumberFormat="1" applyFont="1" applyBorder="1"/>
    <xf numFmtId="43" fontId="0" fillId="0" borderId="0" xfId="0" applyNumberFormat="1"/>
    <xf numFmtId="43" fontId="0" fillId="0" borderId="2" xfId="2" applyFont="1" applyFill="1" applyBorder="1"/>
    <xf numFmtId="0" fontId="2" fillId="0" borderId="2" xfId="0" applyFont="1" applyBorder="1" applyAlignment="1">
      <alignment horizontal="center"/>
    </xf>
    <xf numFmtId="43" fontId="2" fillId="0" borderId="2" xfId="2" applyFont="1" applyBorder="1" applyAlignment="1">
      <alignment horizontal="center"/>
    </xf>
    <xf numFmtId="0" fontId="2" fillId="0" borderId="0" xfId="0" applyFont="1"/>
    <xf numFmtId="43" fontId="2" fillId="0" borderId="0" xfId="2" applyFont="1" applyAlignment="1">
      <alignment horizontal="center"/>
    </xf>
    <xf numFmtId="43" fontId="2" fillId="0" borderId="0" xfId="0" applyNumberFormat="1" applyFont="1"/>
    <xf numFmtId="0" fontId="30" fillId="0" borderId="0" xfId="0" applyFont="1"/>
    <xf numFmtId="0" fontId="30" fillId="0" borderId="0" xfId="0" applyFont="1" applyAlignment="1">
      <alignment horizontal="center"/>
    </xf>
    <xf numFmtId="43" fontId="30" fillId="0" borderId="0" xfId="2" applyFont="1"/>
    <xf numFmtId="43" fontId="26" fillId="0" borderId="0" xfId="2" applyFont="1"/>
    <xf numFmtId="0" fontId="31" fillId="0" borderId="0" xfId="0" applyFont="1"/>
    <xf numFmtId="0" fontId="28" fillId="0" borderId="0" xfId="0" applyFont="1"/>
    <xf numFmtId="0" fontId="32" fillId="0" borderId="11" xfId="0" applyFont="1" applyBorder="1"/>
    <xf numFmtId="43" fontId="33" fillId="0" borderId="1" xfId="2" applyFont="1" applyBorder="1"/>
    <xf numFmtId="43" fontId="33" fillId="0" borderId="12" xfId="2" applyFont="1" applyBorder="1"/>
    <xf numFmtId="0" fontId="33" fillId="0" borderId="0" xfId="0" applyFont="1"/>
    <xf numFmtId="0" fontId="2" fillId="0" borderId="3" xfId="0" applyFont="1" applyBorder="1" applyAlignment="1">
      <alignment horizontal="center"/>
    </xf>
    <xf numFmtId="43" fontId="2" fillId="0" borderId="3" xfId="2" applyFont="1" applyBorder="1" applyAlignment="1">
      <alignment horizontal="center"/>
    </xf>
    <xf numFmtId="43" fontId="2" fillId="0" borderId="3" xfId="2" applyFont="1" applyBorder="1" applyAlignment="1"/>
    <xf numFmtId="0" fontId="2" fillId="0" borderId="14" xfId="0" applyFont="1" applyBorder="1" applyAlignment="1">
      <alignment horizontal="center"/>
    </xf>
    <xf numFmtId="43" fontId="2" fillId="0" borderId="14" xfId="2" applyFont="1" applyBorder="1" applyAlignment="1">
      <alignment horizontal="center"/>
    </xf>
    <xf numFmtId="43" fontId="2" fillId="0" borderId="14" xfId="2" applyFont="1" applyBorder="1" applyAlignment="1"/>
    <xf numFmtId="0" fontId="2" fillId="0" borderId="15" xfId="0" applyFont="1" applyBorder="1" applyAlignment="1">
      <alignment horizontal="center"/>
    </xf>
    <xf numFmtId="43" fontId="2" fillId="0" borderId="15" xfId="2" applyFont="1" applyBorder="1" applyAlignment="1"/>
    <xf numFmtId="43" fontId="2" fillId="0" borderId="15" xfId="2" applyFont="1" applyBorder="1" applyAlignment="1">
      <alignment horizontal="center"/>
    </xf>
    <xf numFmtId="43" fontId="2" fillId="0" borderId="2" xfId="2" applyFont="1" applyBorder="1" applyAlignment="1">
      <alignment horizontal="center" vertical="center" wrapText="1"/>
    </xf>
    <xf numFmtId="0" fontId="34" fillId="0" borderId="2" xfId="0" quotePrefix="1" applyFont="1" applyBorder="1" applyAlignment="1">
      <alignment horizontal="left"/>
    </xf>
    <xf numFmtId="166" fontId="0" fillId="0" borderId="2" xfId="2" applyNumberFormat="1" applyFont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43" fontId="2" fillId="4" borderId="2" xfId="2" applyFont="1" applyFill="1" applyBorder="1"/>
    <xf numFmtId="43" fontId="2" fillId="3" borderId="0" xfId="2" applyFont="1" applyFill="1"/>
    <xf numFmtId="43" fontId="27" fillId="0" borderId="0" xfId="2" applyFont="1" applyAlignment="1">
      <alignment horizontal="left"/>
    </xf>
    <xf numFmtId="43" fontId="35" fillId="0" borderId="0" xfId="2" applyFont="1" applyAlignment="1">
      <alignment horizontal="center"/>
    </xf>
    <xf numFmtId="0" fontId="31" fillId="0" borderId="0" xfId="0" applyFont="1" applyAlignment="1">
      <alignment horizontal="center"/>
    </xf>
    <xf numFmtId="43" fontId="31" fillId="0" borderId="0" xfId="2" applyFont="1" applyBorder="1"/>
    <xf numFmtId="43" fontId="36" fillId="0" borderId="0" xfId="2" applyFont="1"/>
    <xf numFmtId="43" fontId="30" fillId="0" borderId="0" xfId="2" applyFont="1" applyBorder="1"/>
    <xf numFmtId="43" fontId="37" fillId="0" borderId="0" xfId="2" applyFont="1"/>
    <xf numFmtId="0" fontId="31" fillId="0" borderId="0" xfId="0" applyFont="1" applyAlignment="1">
      <alignment horizontal="center" vertical="center" wrapText="1"/>
    </xf>
    <xf numFmtId="0" fontId="31" fillId="0" borderId="2" xfId="0" applyFont="1" applyBorder="1"/>
    <xf numFmtId="43" fontId="30" fillId="0" borderId="2" xfId="2" applyFont="1" applyBorder="1"/>
    <xf numFmtId="0" fontId="30" fillId="0" borderId="2" xfId="0" applyFont="1" applyBorder="1"/>
    <xf numFmtId="43" fontId="30" fillId="0" borderId="2" xfId="0" applyNumberFormat="1" applyFont="1" applyBorder="1"/>
    <xf numFmtId="43" fontId="30" fillId="0" borderId="0" xfId="0" applyNumberFormat="1" applyFont="1"/>
    <xf numFmtId="0" fontId="30" fillId="0" borderId="2" xfId="0" applyFont="1" applyBorder="1" applyAlignment="1">
      <alignment horizontal="center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center" vertical="center" wrapText="1"/>
    </xf>
    <xf numFmtId="43" fontId="38" fillId="0" borderId="0" xfId="2" applyFont="1"/>
    <xf numFmtId="43" fontId="37" fillId="0" borderId="0" xfId="2" applyFont="1" applyFill="1" applyBorder="1"/>
    <xf numFmtId="0" fontId="37" fillId="0" borderId="2" xfId="0" applyFont="1" applyBorder="1" applyAlignment="1">
      <alignment horizontal="left" vertical="center" wrapText="1"/>
    </xf>
    <xf numFmtId="43" fontId="37" fillId="0" borderId="2" xfId="2" applyFont="1" applyBorder="1"/>
    <xf numFmtId="0" fontId="37" fillId="0" borderId="2" xfId="0" applyFont="1" applyBorder="1"/>
    <xf numFmtId="43" fontId="37" fillId="0" borderId="2" xfId="0" applyNumberFormat="1" applyFont="1" applyBorder="1"/>
    <xf numFmtId="43" fontId="37" fillId="0" borderId="0" xfId="0" applyNumberFormat="1" applyFont="1"/>
    <xf numFmtId="0" fontId="37" fillId="0" borderId="0" xfId="0" applyFont="1"/>
    <xf numFmtId="43" fontId="37" fillId="0" borderId="0" xfId="2" applyFont="1" applyBorder="1"/>
    <xf numFmtId="0" fontId="36" fillId="0" borderId="2" xfId="0" applyFont="1" applyBorder="1"/>
    <xf numFmtId="43" fontId="36" fillId="0" borderId="2" xfId="2" applyFont="1" applyBorder="1"/>
    <xf numFmtId="43" fontId="36" fillId="0" borderId="2" xfId="0" applyNumberFormat="1" applyFont="1" applyBorder="1"/>
    <xf numFmtId="43" fontId="36" fillId="0" borderId="0" xfId="0" applyNumberFormat="1" applyFont="1"/>
    <xf numFmtId="0" fontId="37" fillId="0" borderId="2" xfId="0" applyFont="1" applyBorder="1" applyAlignment="1">
      <alignment horizontal="left" vertical="top"/>
    </xf>
    <xf numFmtId="43" fontId="39" fillId="0" borderId="0" xfId="2" applyFont="1" applyFill="1" applyBorder="1" applyAlignment="1">
      <alignment horizontal="center" vertical="center"/>
    </xf>
    <xf numFmtId="43" fontId="40" fillId="0" borderId="2" xfId="2" applyFont="1" applyFill="1" applyBorder="1" applyAlignment="1">
      <alignment horizontal="center" vertical="center"/>
    </xf>
    <xf numFmtId="43" fontId="41" fillId="0" borderId="0" xfId="0" applyNumberFormat="1" applyFont="1"/>
    <xf numFmtId="43" fontId="41" fillId="0" borderId="0" xfId="2" applyFont="1" applyBorder="1"/>
    <xf numFmtId="43" fontId="37" fillId="0" borderId="0" xfId="2" applyFont="1" applyFill="1"/>
    <xf numFmtId="43" fontId="39" fillId="0" borderId="0" xfId="2" applyFont="1" applyFill="1" applyAlignment="1">
      <alignment vertical="center"/>
    </xf>
    <xf numFmtId="43" fontId="39" fillId="0" borderId="0" xfId="2" applyFont="1" applyAlignment="1">
      <alignment vertical="center"/>
    </xf>
    <xf numFmtId="43" fontId="40" fillId="0" borderId="0" xfId="2" applyFont="1" applyFill="1" applyBorder="1" applyAlignment="1">
      <alignment horizontal="center" vertical="center"/>
    </xf>
    <xf numFmtId="43" fontId="39" fillId="0" borderId="0" xfId="2" applyFont="1" applyFill="1" applyBorder="1" applyAlignment="1">
      <alignment horizontal="center" vertical="center" wrapText="1"/>
    </xf>
    <xf numFmtId="43" fontId="40" fillId="0" borderId="0" xfId="2" applyFont="1" applyFill="1" applyBorder="1" applyAlignment="1">
      <alignment horizontal="center" vertical="center" wrapText="1"/>
    </xf>
    <xf numFmtId="43" fontId="37" fillId="0" borderId="0" xfId="2" applyFont="1" applyFill="1" applyBorder="1" applyAlignment="1">
      <alignment horizontal="center" vertical="center" wrapText="1"/>
    </xf>
    <xf numFmtId="43" fontId="39" fillId="0" borderId="0" xfId="2" applyFont="1"/>
    <xf numFmtId="43" fontId="42" fillId="0" borderId="0" xfId="2" applyFont="1" applyFill="1" applyBorder="1" applyAlignment="1">
      <alignment horizontal="center" vertical="center" wrapText="1"/>
    </xf>
    <xf numFmtId="0" fontId="36" fillId="0" borderId="0" xfId="0" applyFont="1"/>
    <xf numFmtId="43" fontId="36" fillId="0" borderId="0" xfId="2" applyFont="1" applyBorder="1"/>
    <xf numFmtId="43" fontId="31" fillId="0" borderId="0" xfId="0" applyNumberFormat="1" applyFont="1"/>
    <xf numFmtId="0" fontId="4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10" fontId="35" fillId="0" borderId="0" xfId="1" applyNumberFormat="1" applyFont="1" applyFill="1" applyAlignment="1">
      <alignment vertical="center"/>
    </xf>
    <xf numFmtId="43" fontId="35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10" fontId="0" fillId="0" borderId="0" xfId="1" applyNumberFormat="1" applyFont="1" applyFill="1" applyAlignment="1">
      <alignment vertical="center"/>
    </xf>
    <xf numFmtId="43" fontId="0" fillId="0" borderId="0" xfId="2" applyFont="1" applyFill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10" fontId="2" fillId="0" borderId="2" xfId="1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3" fontId="0" fillId="0" borderId="2" xfId="2" applyFont="1" applyFill="1" applyBorder="1" applyAlignment="1">
      <alignment vertical="center"/>
    </xf>
    <xf numFmtId="15" fontId="0" fillId="0" borderId="2" xfId="0" applyNumberFormat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35" fillId="0" borderId="0" xfId="0" applyNumberFormat="1" applyFont="1" applyAlignment="1">
      <alignment vertical="center"/>
    </xf>
    <xf numFmtId="43" fontId="0" fillId="0" borderId="2" xfId="2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5" fontId="0" fillId="0" borderId="2" xfId="0" quotePrefix="1" applyNumberFormat="1" applyBorder="1" applyAlignment="1">
      <alignment horizontal="center" vertical="center"/>
    </xf>
    <xf numFmtId="15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0" fontId="0" fillId="0" borderId="15" xfId="1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3" fontId="0" fillId="0" borderId="15" xfId="2" applyFont="1" applyFill="1" applyBorder="1" applyAlignment="1">
      <alignment vertical="center"/>
    </xf>
    <xf numFmtId="2" fontId="0" fillId="0" borderId="15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43" fontId="0" fillId="0" borderId="9" xfId="2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0" fontId="0" fillId="0" borderId="14" xfId="1" applyNumberFormat="1" applyFont="1" applyFill="1" applyBorder="1" applyAlignment="1">
      <alignment horizontal="center" vertical="center"/>
    </xf>
    <xf numFmtId="43" fontId="0" fillId="0" borderId="14" xfId="2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4" xfId="0" applyFont="1" applyBorder="1" applyAlignment="1">
      <alignment vertical="center" wrapText="1"/>
    </xf>
    <xf numFmtId="15" fontId="0" fillId="0" borderId="14" xfId="0" applyNumberFormat="1" applyBorder="1" applyAlignment="1">
      <alignment horizontal="center" vertical="center"/>
    </xf>
    <xf numFmtId="10" fontId="0" fillId="0" borderId="14" xfId="1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0" fillId="0" borderId="3" xfId="2" applyFont="1" applyFill="1" applyBorder="1" applyAlignment="1">
      <alignment vertical="center"/>
    </xf>
    <xf numFmtId="10" fontId="0" fillId="0" borderId="3" xfId="1" applyNumberFormat="1" applyFont="1" applyFill="1" applyBorder="1" applyAlignment="1">
      <alignment vertical="center"/>
    </xf>
    <xf numFmtId="14" fontId="0" fillId="0" borderId="14" xfId="0" applyNumberFormat="1" applyBorder="1" applyAlignment="1">
      <alignment vertical="center"/>
    </xf>
    <xf numFmtId="10" fontId="0" fillId="0" borderId="15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horizontal="left"/>
    </xf>
    <xf numFmtId="0" fontId="49" fillId="0" borderId="2" xfId="0" applyFont="1" applyBorder="1" applyAlignment="1">
      <alignment horizontal="left" wrapText="1"/>
    </xf>
    <xf numFmtId="49" fontId="0" fillId="0" borderId="2" xfId="0" quotePrefix="1" applyNumberFormat="1" applyBorder="1" applyAlignment="1">
      <alignment horizontal="center" vertical="center" wrapText="1"/>
    </xf>
    <xf numFmtId="0" fontId="48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7" fontId="0" fillId="0" borderId="2" xfId="0" quotePrefix="1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3" fontId="0" fillId="0" borderId="0" xfId="2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10" fontId="0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3" applyFont="1" applyAlignment="1">
      <alignment vertical="center"/>
    </xf>
    <xf numFmtId="0" fontId="0" fillId="5" borderId="0" xfId="0" applyFill="1"/>
    <xf numFmtId="43" fontId="2" fillId="0" borderId="0" xfId="2" applyFont="1"/>
    <xf numFmtId="43" fontId="53" fillId="5" borderId="0" xfId="2" applyFont="1" applyFill="1"/>
    <xf numFmtId="43" fontId="53" fillId="0" borderId="0" xfId="2" applyFont="1"/>
    <xf numFmtId="43" fontId="53" fillId="0" borderId="0" xfId="2" applyFont="1" applyFill="1"/>
    <xf numFmtId="43" fontId="0" fillId="5" borderId="0" xfId="2" applyFont="1" applyFill="1"/>
    <xf numFmtId="43" fontId="53" fillId="0" borderId="0" xfId="0" applyNumberFormat="1" applyFont="1"/>
    <xf numFmtId="43" fontId="2" fillId="0" borderId="16" xfId="0" applyNumberFormat="1" applyFont="1" applyBorder="1"/>
    <xf numFmtId="0" fontId="54" fillId="0" borderId="0" xfId="0" applyFont="1"/>
    <xf numFmtId="0" fontId="2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43" fontId="2" fillId="0" borderId="2" xfId="2" applyFont="1" applyBorder="1" applyAlignment="1">
      <alignment horizontal="center" vertical="center"/>
    </xf>
    <xf numFmtId="43" fontId="35" fillId="0" borderId="0" xfId="2" applyFont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43" fontId="2" fillId="0" borderId="4" xfId="2" applyFont="1" applyBorder="1" applyAlignment="1">
      <alignment horizontal="center"/>
    </xf>
    <xf numFmtId="43" fontId="2" fillId="0" borderId="13" xfId="2" applyFont="1" applyBorder="1" applyAlignment="1">
      <alignment horizontal="center"/>
    </xf>
    <xf numFmtId="43" fontId="2" fillId="0" borderId="5" xfId="2" applyFont="1" applyBorder="1" applyAlignment="1">
      <alignment horizontal="center"/>
    </xf>
    <xf numFmtId="43" fontId="27" fillId="0" borderId="0" xfId="2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/>
    </xf>
    <xf numFmtId="43" fontId="31" fillId="0" borderId="2" xfId="2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10" fontId="0" fillId="0" borderId="15" xfId="1" applyNumberFormat="1" applyFont="1" applyFill="1" applyBorder="1" applyAlignment="1">
      <alignment horizontal="center" vertical="center"/>
    </xf>
    <xf numFmtId="43" fontId="0" fillId="0" borderId="3" xfId="2" applyFont="1" applyFill="1" applyBorder="1" applyAlignment="1">
      <alignment horizontal="center" vertical="center"/>
    </xf>
    <xf numFmtId="43" fontId="0" fillId="0" borderId="15" xfId="2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5" fontId="0" fillId="0" borderId="3" xfId="0" applyNumberFormat="1" applyBorder="1" applyAlignment="1">
      <alignment horizontal="center" vertical="center"/>
    </xf>
    <xf numFmtId="15" fontId="0" fillId="0" borderId="15" xfId="0" applyNumberForma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5" fillId="6" borderId="0" xfId="3" applyFont="1" applyFill="1" applyBorder="1" applyAlignment="1">
      <alignment horizontal="center"/>
    </xf>
    <xf numFmtId="0" fontId="50" fillId="6" borderId="0" xfId="3" applyFill="1"/>
    <xf numFmtId="167" fontId="50" fillId="6" borderId="0" xfId="5" applyFill="1"/>
    <xf numFmtId="0" fontId="57" fillId="6" borderId="0" xfId="3" applyFont="1" applyFill="1" applyBorder="1" applyAlignment="1">
      <alignment horizontal="center"/>
    </xf>
    <xf numFmtId="0" fontId="58" fillId="6" borderId="0" xfId="3" applyFont="1" applyFill="1" applyBorder="1" applyAlignment="1">
      <alignment horizontal="center"/>
    </xf>
    <xf numFmtId="0" fontId="57" fillId="6" borderId="0" xfId="3" applyFont="1" applyFill="1" applyBorder="1" applyAlignment="1">
      <alignment horizontal="center" vertical="top"/>
    </xf>
    <xf numFmtId="0" fontId="57" fillId="0" borderId="17" xfId="3" applyFont="1" applyBorder="1" applyAlignment="1">
      <alignment horizontal="center" vertical="center" wrapText="1"/>
    </xf>
    <xf numFmtId="0" fontId="57" fillId="0" borderId="18" xfId="3" applyFont="1" applyBorder="1" applyAlignment="1">
      <alignment horizontal="center" vertical="center" wrapText="1"/>
    </xf>
    <xf numFmtId="0" fontId="57" fillId="0" borderId="19" xfId="3" applyFont="1" applyBorder="1" applyAlignment="1">
      <alignment horizontal="center" vertical="center" wrapText="1"/>
    </xf>
    <xf numFmtId="0" fontId="57" fillId="0" borderId="19" xfId="3" applyFont="1" applyBorder="1" applyAlignment="1">
      <alignment horizontal="center" vertical="top" wrapText="1"/>
    </xf>
    <xf numFmtId="167" fontId="59" fillId="6" borderId="20" xfId="5" applyFont="1" applyFill="1" applyBorder="1" applyAlignment="1">
      <alignment horizontal="center" vertical="top" wrapText="1"/>
    </xf>
    <xf numFmtId="167" fontId="57" fillId="6" borderId="20" xfId="5" applyFont="1" applyFill="1" applyBorder="1" applyAlignment="1">
      <alignment horizontal="center" vertical="top" wrapText="1"/>
    </xf>
    <xf numFmtId="167" fontId="57" fillId="6" borderId="18" xfId="5" applyFont="1" applyFill="1" applyBorder="1" applyAlignment="1">
      <alignment horizontal="center" vertical="top" wrapText="1"/>
    </xf>
    <xf numFmtId="167" fontId="57" fillId="6" borderId="17" xfId="5" applyFont="1" applyFill="1" applyBorder="1" applyAlignment="1">
      <alignment horizontal="center" vertical="top" wrapText="1"/>
    </xf>
    <xf numFmtId="167" fontId="59" fillId="6" borderId="21" xfId="5" applyFont="1" applyFill="1" applyBorder="1" applyAlignment="1">
      <alignment horizontal="center" vertical="top" wrapText="1" shrinkToFit="1"/>
    </xf>
    <xf numFmtId="0" fontId="59" fillId="6" borderId="21" xfId="3" applyFont="1" applyFill="1" applyBorder="1" applyAlignment="1">
      <alignment horizontal="center" vertical="top" wrapText="1"/>
    </xf>
    <xf numFmtId="0" fontId="59" fillId="6" borderId="4" xfId="3" applyFont="1" applyFill="1" applyBorder="1" applyAlignment="1">
      <alignment horizontal="center" vertical="top"/>
    </xf>
    <xf numFmtId="0" fontId="59" fillId="6" borderId="5" xfId="3" applyFont="1" applyFill="1" applyBorder="1" applyAlignment="1">
      <alignment horizontal="center" vertical="top"/>
    </xf>
    <xf numFmtId="0" fontId="60" fillId="6" borderId="0" xfId="3" applyFont="1" applyFill="1"/>
    <xf numFmtId="0" fontId="57" fillId="0" borderId="22" xfId="3" applyFont="1" applyBorder="1" applyAlignment="1">
      <alignment horizontal="center" vertical="center" wrapText="1"/>
    </xf>
    <xf numFmtId="0" fontId="57" fillId="0" borderId="1" xfId="3" applyFont="1" applyBorder="1" applyAlignment="1">
      <alignment horizontal="center" vertical="center" wrapText="1"/>
    </xf>
    <xf numFmtId="0" fontId="57" fillId="0" borderId="23" xfId="3" applyFont="1" applyBorder="1" applyAlignment="1">
      <alignment horizontal="center" vertical="center" wrapText="1"/>
    </xf>
    <xf numFmtId="0" fontId="57" fillId="0" borderId="23" xfId="3" applyFont="1" applyBorder="1" applyAlignment="1">
      <alignment horizontal="center" vertical="top" wrapText="1"/>
    </xf>
    <xf numFmtId="167" fontId="59" fillId="6" borderId="24" xfId="5" applyFont="1" applyFill="1" applyBorder="1" applyAlignment="1">
      <alignment horizontal="center" vertical="top" wrapText="1"/>
    </xf>
    <xf numFmtId="167" fontId="57" fillId="6" borderId="24" xfId="5" applyFont="1" applyFill="1" applyBorder="1" applyAlignment="1">
      <alignment horizontal="center" vertical="top" wrapText="1"/>
    </xf>
    <xf numFmtId="167" fontId="57" fillId="6" borderId="1" xfId="5" applyFont="1" applyFill="1" applyBorder="1" applyAlignment="1">
      <alignment horizontal="center" vertical="top" wrapText="1"/>
    </xf>
    <xf numFmtId="167" fontId="57" fillId="6" borderId="22" xfId="5" applyFont="1" applyFill="1" applyBorder="1" applyAlignment="1">
      <alignment horizontal="center" vertical="top" wrapText="1"/>
    </xf>
    <xf numFmtId="167" fontId="59" fillId="6" borderId="25" xfId="5" applyFont="1" applyFill="1" applyBorder="1" applyAlignment="1">
      <alignment horizontal="center" vertical="top" wrapText="1" shrinkToFit="1"/>
    </xf>
    <xf numFmtId="0" fontId="59" fillId="6" borderId="25" xfId="3" applyFont="1" applyFill="1" applyBorder="1" applyAlignment="1">
      <alignment horizontal="center" vertical="top" wrapText="1"/>
    </xf>
    <xf numFmtId="0" fontId="61" fillId="6" borderId="2" xfId="3" applyFont="1" applyFill="1" applyBorder="1" applyAlignment="1">
      <alignment horizontal="center" vertical="top" wrapText="1"/>
    </xf>
    <xf numFmtId="167" fontId="59" fillId="6" borderId="25" xfId="5" applyFont="1" applyFill="1" applyBorder="1" applyAlignment="1">
      <alignment horizontal="center" vertical="top" wrapText="1"/>
    </xf>
    <xf numFmtId="0" fontId="55" fillId="6" borderId="26" xfId="3" applyFont="1" applyFill="1" applyBorder="1" applyAlignment="1"/>
    <xf numFmtId="0" fontId="62" fillId="6" borderId="0" xfId="3" applyFont="1" applyFill="1" applyBorder="1" applyAlignment="1"/>
    <xf numFmtId="0" fontId="63" fillId="6" borderId="27" xfId="3" applyFont="1" applyFill="1" applyBorder="1" applyAlignment="1"/>
    <xf numFmtId="0" fontId="63" fillId="6" borderId="28" xfId="3" applyFont="1" applyFill="1" applyBorder="1" applyAlignment="1">
      <alignment vertical="top"/>
    </xf>
    <xf numFmtId="167" fontId="63" fillId="6" borderId="29" xfId="5" applyFont="1" applyFill="1" applyBorder="1" applyAlignment="1">
      <alignment vertical="top"/>
    </xf>
    <xf numFmtId="167" fontId="58" fillId="6" borderId="29" xfId="5" applyFont="1" applyFill="1" applyBorder="1" applyAlignment="1">
      <alignment vertical="top"/>
    </xf>
    <xf numFmtId="167" fontId="58" fillId="6" borderId="14" xfId="5" applyFont="1" applyFill="1" applyBorder="1" applyAlignment="1">
      <alignment vertical="top"/>
    </xf>
    <xf numFmtId="167" fontId="58" fillId="6" borderId="9" xfId="5" applyFont="1" applyFill="1" applyBorder="1" applyAlignment="1">
      <alignment vertical="top"/>
    </xf>
    <xf numFmtId="0" fontId="58" fillId="6" borderId="14" xfId="3" applyFont="1" applyFill="1" applyBorder="1" applyAlignment="1">
      <alignment vertical="top"/>
    </xf>
    <xf numFmtId="9" fontId="58" fillId="6" borderId="14" xfId="6" applyFont="1" applyFill="1" applyBorder="1" applyAlignment="1">
      <alignment vertical="top"/>
    </xf>
    <xf numFmtId="0" fontId="62" fillId="0" borderId="0" xfId="3" applyFont="1" applyFill="1" applyBorder="1" applyAlignment="1">
      <alignment horizontal="left" vertical="top" wrapText="1"/>
    </xf>
    <xf numFmtId="0" fontId="62" fillId="0" borderId="27" xfId="3" applyFont="1" applyFill="1" applyBorder="1" applyAlignment="1">
      <alignment horizontal="left" vertical="top" wrapText="1"/>
    </xf>
    <xf numFmtId="0" fontId="63" fillId="6" borderId="29" xfId="3" applyFont="1" applyFill="1" applyBorder="1" applyAlignment="1">
      <alignment vertical="top"/>
    </xf>
    <xf numFmtId="167" fontId="63" fillId="6" borderId="0" xfId="5" applyFont="1" applyFill="1" applyBorder="1" applyAlignment="1">
      <alignment vertical="top"/>
    </xf>
    <xf numFmtId="167" fontId="58" fillId="6" borderId="0" xfId="5" applyFont="1" applyFill="1" applyBorder="1" applyAlignment="1">
      <alignment vertical="top"/>
    </xf>
    <xf numFmtId="2" fontId="58" fillId="6" borderId="29" xfId="5" applyNumberFormat="1" applyFont="1" applyFill="1" applyBorder="1" applyAlignment="1">
      <alignment vertical="top"/>
    </xf>
    <xf numFmtId="0" fontId="62" fillId="0" borderId="0" xfId="3" applyFont="1" applyFill="1" applyBorder="1"/>
    <xf numFmtId="167" fontId="63" fillId="6" borderId="30" xfId="5" applyFont="1" applyFill="1" applyBorder="1" applyAlignment="1">
      <alignment vertical="top"/>
    </xf>
    <xf numFmtId="167" fontId="58" fillId="6" borderId="1" xfId="5" applyFont="1" applyFill="1" applyBorder="1" applyAlignment="1">
      <alignment vertical="top"/>
    </xf>
    <xf numFmtId="167" fontId="58" fillId="6" borderId="25" xfId="5" applyFont="1" applyFill="1" applyBorder="1" applyAlignment="1">
      <alignment vertical="top"/>
    </xf>
    <xf numFmtId="0" fontId="58" fillId="6" borderId="25" xfId="3" applyFont="1" applyFill="1" applyBorder="1" applyAlignment="1">
      <alignment vertical="top"/>
    </xf>
    <xf numFmtId="9" fontId="58" fillId="6" borderId="25" xfId="6" applyFont="1" applyFill="1" applyBorder="1" applyAlignment="1">
      <alignment vertical="top"/>
    </xf>
    <xf numFmtId="167" fontId="50" fillId="6" borderId="12" xfId="5" applyFill="1" applyBorder="1" applyAlignment="1">
      <alignment vertical="top"/>
    </xf>
    <xf numFmtId="0" fontId="55" fillId="6" borderId="0" xfId="3" applyFont="1" applyFill="1" applyBorder="1" applyAlignment="1">
      <alignment vertical="top"/>
    </xf>
    <xf numFmtId="167" fontId="64" fillId="6" borderId="0" xfId="5" applyFont="1" applyFill="1" applyBorder="1" applyAlignment="1">
      <alignment vertical="top"/>
    </xf>
    <xf numFmtId="167" fontId="15" fillId="6" borderId="0" xfId="5" applyFont="1" applyFill="1" applyBorder="1" applyAlignment="1">
      <alignment vertical="top"/>
    </xf>
    <xf numFmtId="167" fontId="15" fillId="6" borderId="31" xfId="5" applyFont="1" applyFill="1" applyBorder="1" applyAlignment="1">
      <alignment vertical="top"/>
    </xf>
    <xf numFmtId="0" fontId="15" fillId="6" borderId="31" xfId="3" applyFont="1" applyFill="1" applyBorder="1" applyAlignment="1">
      <alignment vertical="top"/>
    </xf>
    <xf numFmtId="9" fontId="15" fillId="6" borderId="31" xfId="6" applyFont="1" applyFill="1" applyBorder="1" applyAlignment="1">
      <alignment vertical="top"/>
    </xf>
    <xf numFmtId="167" fontId="60" fillId="6" borderId="29" xfId="5" applyFont="1" applyFill="1" applyBorder="1" applyAlignment="1">
      <alignment vertical="top"/>
    </xf>
    <xf numFmtId="0" fontId="65" fillId="0" borderId="27" xfId="3" applyFont="1" applyFill="1" applyBorder="1" applyAlignment="1">
      <alignment vertical="top"/>
    </xf>
    <xf numFmtId="0" fontId="66" fillId="0" borderId="29" xfId="3" applyFont="1" applyFill="1" applyBorder="1" applyAlignment="1">
      <alignment vertical="top"/>
    </xf>
    <xf numFmtId="4" fontId="66" fillId="0" borderId="0" xfId="3" applyNumberFormat="1" applyFont="1" applyBorder="1" applyAlignment="1">
      <alignment vertical="top"/>
    </xf>
    <xf numFmtId="167" fontId="58" fillId="6" borderId="31" xfId="5" applyFont="1" applyFill="1" applyBorder="1" applyAlignment="1">
      <alignment vertical="top"/>
    </xf>
    <xf numFmtId="167" fontId="58" fillId="6" borderId="32" xfId="5" applyFont="1" applyFill="1" applyBorder="1" applyAlignment="1">
      <alignment vertical="top"/>
    </xf>
    <xf numFmtId="0" fontId="58" fillId="6" borderId="31" xfId="3" applyFont="1" applyFill="1" applyBorder="1" applyAlignment="1">
      <alignment vertical="top"/>
    </xf>
    <xf numFmtId="9" fontId="58" fillId="6" borderId="31" xfId="6" applyFont="1" applyFill="1" applyBorder="1" applyAlignment="1">
      <alignment vertical="top"/>
    </xf>
    <xf numFmtId="0" fontId="50" fillId="6" borderId="0" xfId="3" applyFill="1" applyAlignment="1">
      <alignment vertical="top"/>
    </xf>
    <xf numFmtId="167" fontId="50" fillId="6" borderId="0" xfId="5" applyFill="1" applyAlignment="1">
      <alignment vertical="top"/>
    </xf>
    <xf numFmtId="0" fontId="55" fillId="6" borderId="26" xfId="3" applyFont="1" applyFill="1" applyBorder="1" applyAlignment="1">
      <alignment vertical="top"/>
    </xf>
    <xf numFmtId="0" fontId="63" fillId="6" borderId="27" xfId="3" applyFont="1" applyFill="1" applyBorder="1" applyAlignment="1">
      <alignment vertical="top"/>
    </xf>
    <xf numFmtId="0" fontId="66" fillId="0" borderId="29" xfId="3" applyFont="1" applyFill="1" applyBorder="1" applyAlignment="1">
      <alignment vertical="top" wrapText="1"/>
    </xf>
    <xf numFmtId="167" fontId="58" fillId="6" borderId="5" xfId="5" applyFont="1" applyFill="1" applyBorder="1" applyAlignment="1">
      <alignment vertical="top"/>
    </xf>
    <xf numFmtId="167" fontId="58" fillId="6" borderId="2" xfId="5" applyFont="1" applyFill="1" applyBorder="1" applyAlignment="1">
      <alignment vertical="top"/>
    </xf>
    <xf numFmtId="167" fontId="58" fillId="6" borderId="4" xfId="5" applyFont="1" applyFill="1" applyBorder="1" applyAlignment="1">
      <alignment vertical="top"/>
    </xf>
    <xf numFmtId="0" fontId="62" fillId="0" borderId="0" xfId="3" applyFont="1" applyFill="1" applyBorder="1" applyAlignment="1">
      <alignment horizontal="left" wrapText="1"/>
    </xf>
    <xf numFmtId="0" fontId="62" fillId="0" borderId="27" xfId="3" applyFont="1" applyFill="1" applyBorder="1" applyAlignment="1">
      <alignment horizontal="left" wrapText="1"/>
    </xf>
    <xf numFmtId="0" fontId="62" fillId="0" borderId="0" xfId="3" applyFont="1" applyFill="1" applyBorder="1" applyAlignment="1">
      <alignment horizontal="center" vertical="top" wrapText="1"/>
    </xf>
    <xf numFmtId="0" fontId="62" fillId="0" borderId="27" xfId="3" applyFont="1" applyFill="1" applyBorder="1" applyAlignment="1">
      <alignment horizontal="center" vertical="top" wrapText="1"/>
    </xf>
    <xf numFmtId="4" fontId="66" fillId="0" borderId="30" xfId="3" applyNumberFormat="1" applyFont="1" applyBorder="1" applyAlignment="1">
      <alignment vertical="top"/>
    </xf>
    <xf numFmtId="167" fontId="58" fillId="6" borderId="30" xfId="5" applyFont="1" applyFill="1" applyBorder="1" applyAlignment="1">
      <alignment vertical="top"/>
    </xf>
    <xf numFmtId="2" fontId="58" fillId="6" borderId="25" xfId="5" applyNumberFormat="1" applyFont="1" applyFill="1" applyBorder="1" applyAlignment="1">
      <alignment vertical="top"/>
    </xf>
    <xf numFmtId="0" fontId="2" fillId="0" borderId="0" xfId="3" applyFont="1" applyBorder="1" applyAlignment="1">
      <alignment vertical="top"/>
    </xf>
    <xf numFmtId="4" fontId="67" fillId="0" borderId="0" xfId="3" applyNumberFormat="1" applyFont="1" applyBorder="1" applyAlignment="1">
      <alignment vertical="top"/>
    </xf>
    <xf numFmtId="2" fontId="15" fillId="6" borderId="29" xfId="5" applyNumberFormat="1" applyFont="1" applyFill="1" applyBorder="1" applyAlignment="1">
      <alignment vertical="top"/>
    </xf>
    <xf numFmtId="0" fontId="55" fillId="6" borderId="33" xfId="3" applyFont="1" applyFill="1" applyBorder="1" applyAlignment="1">
      <alignment vertical="top"/>
    </xf>
    <xf numFmtId="0" fontId="55" fillId="6" borderId="34" xfId="3" applyFont="1" applyFill="1" applyBorder="1" applyAlignment="1">
      <alignment vertical="top"/>
    </xf>
    <xf numFmtId="0" fontId="2" fillId="0" borderId="34" xfId="3" applyFont="1" applyBorder="1" applyAlignment="1">
      <alignment vertical="top"/>
    </xf>
    <xf numFmtId="0" fontId="63" fillId="6" borderId="35" xfId="3" applyFont="1" applyFill="1" applyBorder="1" applyAlignment="1">
      <alignment vertical="top"/>
    </xf>
    <xf numFmtId="0" fontId="66" fillId="0" borderId="36" xfId="3" applyFont="1" applyFill="1" applyBorder="1" applyAlignment="1">
      <alignment vertical="top"/>
    </xf>
    <xf numFmtId="4" fontId="67" fillId="0" borderId="34" xfId="3" applyNumberFormat="1" applyFont="1" applyBorder="1" applyAlignment="1">
      <alignment vertical="top"/>
    </xf>
    <xf numFmtId="167" fontId="58" fillId="6" borderId="37" xfId="5" applyFont="1" applyFill="1" applyBorder="1" applyAlignment="1">
      <alignment vertical="top"/>
    </xf>
    <xf numFmtId="167" fontId="58" fillId="6" borderId="38" xfId="5" applyFont="1" applyFill="1" applyBorder="1" applyAlignment="1">
      <alignment vertical="top"/>
    </xf>
    <xf numFmtId="0" fontId="58" fillId="6" borderId="37" xfId="3" applyFont="1" applyFill="1" applyBorder="1" applyAlignment="1">
      <alignment vertical="top"/>
    </xf>
    <xf numFmtId="9" fontId="58" fillId="6" borderId="37" xfId="6" applyFont="1" applyFill="1" applyBorder="1" applyAlignment="1">
      <alignment vertical="top"/>
    </xf>
    <xf numFmtId="4" fontId="68" fillId="0" borderId="34" xfId="3" applyNumberFormat="1" applyFont="1" applyBorder="1" applyAlignment="1">
      <alignment vertical="top"/>
    </xf>
    <xf numFmtId="0" fontId="62" fillId="6" borderId="26" xfId="3" applyFont="1" applyFill="1" applyBorder="1" applyAlignment="1">
      <alignment vertical="top"/>
    </xf>
    <xf numFmtId="0" fontId="66" fillId="0" borderId="0" xfId="3" applyFont="1" applyBorder="1" applyAlignment="1">
      <alignment vertical="top"/>
    </xf>
    <xf numFmtId="167" fontId="65" fillId="6" borderId="29" xfId="5" applyFont="1" applyFill="1" applyBorder="1" applyAlignment="1">
      <alignment vertical="top"/>
    </xf>
    <xf numFmtId="0" fontId="65" fillId="6" borderId="31" xfId="3" applyFont="1" applyFill="1" applyBorder="1" applyAlignment="1">
      <alignment vertical="top"/>
    </xf>
    <xf numFmtId="167" fontId="0" fillId="6" borderId="0" xfId="5" applyFont="1" applyFill="1" applyAlignment="1">
      <alignment vertical="top"/>
    </xf>
    <xf numFmtId="2" fontId="65" fillId="6" borderId="29" xfId="5" applyNumberFormat="1" applyFont="1" applyFill="1" applyBorder="1" applyAlignment="1">
      <alignment vertical="top"/>
    </xf>
    <xf numFmtId="0" fontId="62" fillId="0" borderId="0" xfId="3" applyFont="1" applyFill="1" applyBorder="1" applyAlignment="1">
      <alignment horizontal="left" vertical="top"/>
    </xf>
    <xf numFmtId="0" fontId="62" fillId="0" borderId="0" xfId="3" applyFont="1" applyFill="1" applyBorder="1" applyAlignment="1"/>
    <xf numFmtId="0" fontId="69" fillId="0" borderId="0" xfId="3" applyFont="1" applyFill="1" applyBorder="1" applyAlignment="1">
      <alignment vertical="center"/>
    </xf>
    <xf numFmtId="0" fontId="65" fillId="6" borderId="25" xfId="3" applyFont="1" applyFill="1" applyBorder="1" applyAlignment="1">
      <alignment vertical="top"/>
    </xf>
    <xf numFmtId="0" fontId="55" fillId="0" borderId="26" xfId="3" applyFont="1" applyBorder="1" applyAlignment="1">
      <alignment horizontal="left" vertical="center"/>
    </xf>
    <xf numFmtId="0" fontId="55" fillId="6" borderId="0" xfId="3" applyFont="1" applyFill="1" applyBorder="1" applyAlignment="1">
      <alignment horizontal="left"/>
    </xf>
    <xf numFmtId="0" fontId="2" fillId="0" borderId="0" xfId="3" applyFont="1" applyBorder="1" applyAlignment="1"/>
    <xf numFmtId="4" fontId="67" fillId="0" borderId="31" xfId="3" applyNumberFormat="1" applyFont="1" applyBorder="1" applyAlignment="1">
      <alignment vertical="top"/>
    </xf>
    <xf numFmtId="4" fontId="67" fillId="0" borderId="2" xfId="3" applyNumberFormat="1" applyFont="1" applyBorder="1" applyAlignment="1">
      <alignment vertical="top"/>
    </xf>
    <xf numFmtId="9" fontId="15" fillId="6" borderId="2" xfId="6" applyFont="1" applyFill="1" applyBorder="1" applyAlignment="1">
      <alignment vertical="top"/>
    </xf>
    <xf numFmtId="167" fontId="14" fillId="6" borderId="2" xfId="5" applyFont="1" applyFill="1" applyBorder="1" applyAlignment="1">
      <alignment vertical="top"/>
    </xf>
    <xf numFmtId="0" fontId="58" fillId="6" borderId="2" xfId="3" applyFont="1" applyFill="1" applyBorder="1" applyAlignment="1">
      <alignment vertical="top"/>
    </xf>
    <xf numFmtId="0" fontId="2" fillId="0" borderId="22" xfId="3" applyFont="1" applyBorder="1" applyAlignment="1"/>
    <xf numFmtId="0" fontId="55" fillId="0" borderId="1" xfId="3" applyFont="1" applyBorder="1" applyAlignment="1">
      <alignment vertical="center"/>
    </xf>
    <xf numFmtId="0" fontId="65" fillId="0" borderId="23" xfId="3" applyFont="1" applyFill="1" applyBorder="1" applyAlignment="1">
      <alignment vertical="top"/>
    </xf>
    <xf numFmtId="0" fontId="66" fillId="0" borderId="39" xfId="3" applyFont="1" applyFill="1" applyBorder="1" applyAlignment="1">
      <alignment vertical="top"/>
    </xf>
    <xf numFmtId="4" fontId="68" fillId="0" borderId="2" xfId="3" applyNumberFormat="1" applyFont="1" applyBorder="1" applyAlignment="1">
      <alignment vertical="top"/>
    </xf>
    <xf numFmtId="0" fontId="15" fillId="6" borderId="0" xfId="3" applyFont="1" applyFill="1" applyBorder="1"/>
    <xf numFmtId="0" fontId="15" fillId="6" borderId="0" xfId="3" applyFont="1" applyFill="1" applyBorder="1" applyAlignment="1">
      <alignment horizontal="center" vertical="top"/>
    </xf>
    <xf numFmtId="0" fontId="15" fillId="6" borderId="0" xfId="3" applyFont="1" applyFill="1" applyBorder="1" applyAlignment="1">
      <alignment vertical="top"/>
    </xf>
    <xf numFmtId="167" fontId="57" fillId="6" borderId="0" xfId="5" applyFont="1" applyFill="1" applyBorder="1" applyAlignment="1">
      <alignment horizontal="right" vertical="top"/>
    </xf>
    <xf numFmtId="167" fontId="57" fillId="6" borderId="0" xfId="5" applyFont="1" applyFill="1" applyBorder="1" applyAlignment="1" applyProtection="1">
      <alignment horizontal="right" vertical="top"/>
    </xf>
    <xf numFmtId="167" fontId="58" fillId="6" borderId="0" xfId="5" applyFont="1" applyFill="1" applyBorder="1" applyAlignment="1">
      <alignment horizontal="right" vertical="top"/>
    </xf>
    <xf numFmtId="167" fontId="50" fillId="6" borderId="0" xfId="5" applyFill="1" applyBorder="1"/>
    <xf numFmtId="0" fontId="59" fillId="6" borderId="0" xfId="3" applyFont="1" applyFill="1" applyBorder="1" applyAlignment="1">
      <alignment horizontal="center"/>
    </xf>
    <xf numFmtId="0" fontId="15" fillId="6" borderId="0" xfId="3" applyFont="1" applyFill="1" applyBorder="1" applyAlignment="1"/>
    <xf numFmtId="0" fontId="59" fillId="6" borderId="0" xfId="3" applyFont="1" applyFill="1" applyBorder="1" applyAlignment="1">
      <alignment horizontal="center" vertical="top"/>
    </xf>
    <xf numFmtId="0" fontId="59" fillId="6" borderId="0" xfId="3" applyFont="1" applyFill="1" applyBorder="1" applyAlignment="1">
      <alignment vertical="top"/>
    </xf>
    <xf numFmtId="0" fontId="15" fillId="6" borderId="0" xfId="3" applyFont="1" applyFill="1" applyAlignment="1">
      <alignment vertical="top"/>
    </xf>
    <xf numFmtId="0" fontId="59" fillId="6" borderId="0" xfId="3" applyFont="1" applyFill="1" applyBorder="1" applyAlignment="1"/>
    <xf numFmtId="167" fontId="58" fillId="6" borderId="0" xfId="5" applyFont="1" applyFill="1" applyAlignment="1">
      <alignment vertical="top"/>
    </xf>
    <xf numFmtId="0" fontId="55" fillId="6" borderId="0" xfId="3" applyFont="1" applyFill="1" applyBorder="1" applyAlignment="1">
      <alignment horizontal="center"/>
    </xf>
    <xf numFmtId="0" fontId="55" fillId="6" borderId="0" xfId="3" applyFont="1" applyFill="1" applyBorder="1" applyAlignment="1">
      <alignment horizontal="center" vertical="top"/>
    </xf>
    <xf numFmtId="0" fontId="55" fillId="6" borderId="0" xfId="3" applyFont="1" applyFill="1" applyAlignment="1">
      <alignment vertical="top"/>
    </xf>
    <xf numFmtId="167" fontId="55" fillId="6" borderId="0" xfId="5" applyFont="1" applyFill="1" applyBorder="1" applyAlignment="1">
      <alignment vertical="top"/>
    </xf>
    <xf numFmtId="167" fontId="60" fillId="6" borderId="0" xfId="5" applyFont="1" applyFill="1" applyBorder="1" applyAlignment="1"/>
    <xf numFmtId="0" fontId="62" fillId="6" borderId="0" xfId="3" applyFont="1" applyFill="1" applyBorder="1" applyAlignment="1">
      <alignment horizontal="center"/>
    </xf>
    <xf numFmtId="167" fontId="62" fillId="6" borderId="0" xfId="5" applyFont="1" applyFill="1" applyBorder="1" applyAlignment="1">
      <alignment horizontal="center" vertical="top"/>
    </xf>
    <xf numFmtId="167" fontId="50" fillId="6" borderId="0" xfId="5" applyFont="1" applyFill="1" applyBorder="1" applyAlignment="1"/>
    <xf numFmtId="9" fontId="50" fillId="6" borderId="0" xfId="6" applyFill="1"/>
    <xf numFmtId="167" fontId="57" fillId="6" borderId="0" xfId="5" applyFont="1" applyFill="1" applyAlignment="1">
      <alignment vertical="top"/>
    </xf>
    <xf numFmtId="0" fontId="70" fillId="6" borderId="0" xfId="3" applyFont="1" applyFill="1" applyBorder="1"/>
    <xf numFmtId="167" fontId="70" fillId="6" borderId="0" xfId="5" applyFont="1" applyFill="1" applyBorder="1" applyAlignment="1">
      <alignment horizontal="right" vertical="top"/>
    </xf>
    <xf numFmtId="167" fontId="70" fillId="6" borderId="0" xfId="5" applyFont="1" applyFill="1" applyBorder="1" applyAlignment="1">
      <alignment vertical="top"/>
    </xf>
    <xf numFmtId="167" fontId="70" fillId="6" borderId="0" xfId="5" applyFont="1" applyFill="1" applyAlignment="1">
      <alignment vertical="top"/>
    </xf>
    <xf numFmtId="0" fontId="58" fillId="6" borderId="0" xfId="3" applyFont="1" applyFill="1" applyAlignment="1">
      <alignment vertical="top"/>
    </xf>
    <xf numFmtId="0" fontId="70" fillId="6" borderId="0" xfId="3" applyFont="1" applyFill="1"/>
    <xf numFmtId="0" fontId="57" fillId="6" borderId="0" xfId="3" applyFont="1" applyFill="1" applyAlignment="1">
      <alignment horizontal="center"/>
    </xf>
    <xf numFmtId="0" fontId="57" fillId="6" borderId="0" xfId="3" applyFont="1" applyFill="1" applyAlignment="1">
      <alignment horizontal="center" vertical="top"/>
    </xf>
    <xf numFmtId="0" fontId="70" fillId="6" borderId="0" xfId="3" applyFont="1" applyFill="1" applyAlignment="1">
      <alignment horizontal="center" vertical="top"/>
    </xf>
    <xf numFmtId="167" fontId="70" fillId="6" borderId="0" xfId="5" applyFont="1" applyFill="1" applyAlignment="1">
      <alignment horizontal="right" vertical="top"/>
    </xf>
  </cellXfs>
  <cellStyles count="7">
    <cellStyle name="Comma 2" xfId="2"/>
    <cellStyle name="Comma 3" xfId="5"/>
    <cellStyle name="Normal" xfId="0" builtinId="0"/>
    <cellStyle name="Normal 2" xfId="3"/>
    <cellStyle name="Normal 4" xfId="4"/>
    <cellStyle name="Percent" xfId="1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44026</xdr:colOff>
      <xdr:row>28</xdr:row>
      <xdr:rowOff>152939</xdr:rowOff>
    </xdr:from>
    <xdr:to>
      <xdr:col>5</xdr:col>
      <xdr:colOff>82692</xdr:colOff>
      <xdr:row>30</xdr:row>
      <xdr:rowOff>5967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FB50A80B-9BFF-4139-98E3-939513DE3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2761" y="11885498"/>
          <a:ext cx="1316137" cy="2340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4097</xdr:colOff>
      <xdr:row>28</xdr:row>
      <xdr:rowOff>53835</xdr:rowOff>
    </xdr:from>
    <xdr:to>
      <xdr:col>2</xdr:col>
      <xdr:colOff>343819</xdr:colOff>
      <xdr:row>30</xdr:row>
      <xdr:rowOff>2112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AF89C84D-9C1C-4403-8948-9D63A4E41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685" y="11786394"/>
          <a:ext cx="1146546" cy="32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1236480</xdr:colOff>
      <xdr:row>28</xdr:row>
      <xdr:rowOff>76692</xdr:rowOff>
    </xdr:from>
    <xdr:to>
      <xdr:col>3</xdr:col>
      <xdr:colOff>490867</xdr:colOff>
      <xdr:row>30</xdr:row>
      <xdr:rowOff>1823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668CB646-44FA-4761-BA3E-3A8994AFE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1892" y="11809251"/>
          <a:ext cx="1327475" cy="306131"/>
        </a:xfrm>
        <a:prstGeom prst="rect">
          <a:avLst/>
        </a:prstGeom>
      </xdr:spPr>
    </xdr:pic>
    <xdr:clientData/>
  </xdr:twoCellAnchor>
  <xdr:twoCellAnchor editAs="oneCell">
    <xdr:from>
      <xdr:col>7</xdr:col>
      <xdr:colOff>804198</xdr:colOff>
      <xdr:row>28</xdr:row>
      <xdr:rowOff>31691</xdr:rowOff>
    </xdr:from>
    <xdr:to>
      <xdr:col>8</xdr:col>
      <xdr:colOff>906269</xdr:colOff>
      <xdr:row>29</xdr:row>
      <xdr:rowOff>189656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A31B300F-B054-445B-8DF5-C37644BB9E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2022" y="11764250"/>
          <a:ext cx="1390747" cy="348465"/>
        </a:xfrm>
        <a:prstGeom prst="rect">
          <a:avLst/>
        </a:prstGeom>
      </xdr:spPr>
    </xdr:pic>
    <xdr:clientData/>
  </xdr:twoCellAnchor>
  <xdr:twoCellAnchor editAs="oneCell">
    <xdr:from>
      <xdr:col>6</xdr:col>
      <xdr:colOff>86876</xdr:colOff>
      <xdr:row>28</xdr:row>
      <xdr:rowOff>86755</xdr:rowOff>
    </xdr:from>
    <xdr:to>
      <xdr:col>6</xdr:col>
      <xdr:colOff>1162278</xdr:colOff>
      <xdr:row>30</xdr:row>
      <xdr:rowOff>64257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53AA1727-303C-4140-9030-1A182702C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2964" y="11819314"/>
          <a:ext cx="1075402" cy="358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17</xdr:row>
      <xdr:rowOff>161925</xdr:rowOff>
    </xdr:from>
    <xdr:to>
      <xdr:col>5</xdr:col>
      <xdr:colOff>1447800</xdr:colOff>
      <xdr:row>22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72FB357B-7B92-45C2-8058-892B0D38A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4575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1285875</xdr:colOff>
      <xdr:row>18</xdr:row>
      <xdr:rowOff>76200</xdr:rowOff>
    </xdr:from>
    <xdr:to>
      <xdr:col>3</xdr:col>
      <xdr:colOff>1400175</xdr:colOff>
      <xdr:row>20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EC5AE53-9B33-46CB-ACEA-8914B03EAD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35623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18</xdr:row>
      <xdr:rowOff>57150</xdr:rowOff>
    </xdr:from>
    <xdr:to>
      <xdr:col>1</xdr:col>
      <xdr:colOff>1828800</xdr:colOff>
      <xdr:row>20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24EB03AA-8A12-4BFB-A1E5-91E6793D1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543300"/>
          <a:ext cx="1152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21</xdr:row>
      <xdr:rowOff>114300</xdr:rowOff>
    </xdr:from>
    <xdr:to>
      <xdr:col>9</xdr:col>
      <xdr:colOff>314325</xdr:colOff>
      <xdr:row>25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0" y="432435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57150</xdr:rowOff>
    </xdr:from>
    <xdr:to>
      <xdr:col>1</xdr:col>
      <xdr:colOff>161925</xdr:colOff>
      <xdr:row>24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5770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35</xdr:row>
      <xdr:rowOff>38100</xdr:rowOff>
    </xdr:from>
    <xdr:to>
      <xdr:col>3</xdr:col>
      <xdr:colOff>2857500</xdr:colOff>
      <xdr:row>38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9058275"/>
          <a:ext cx="25241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152400</xdr:colOff>
      <xdr:row>35</xdr:row>
      <xdr:rowOff>76200</xdr:rowOff>
    </xdr:from>
    <xdr:to>
      <xdr:col>21</xdr:col>
      <xdr:colOff>733425</xdr:colOff>
      <xdr:row>39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9096375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644020</xdr:colOff>
      <xdr:row>113</xdr:row>
      <xdr:rowOff>27709</xdr:rowOff>
    </xdr:from>
    <xdr:to>
      <xdr:col>6</xdr:col>
      <xdr:colOff>263562</xdr:colOff>
      <xdr:row>117</xdr:row>
      <xdr:rowOff>66889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8065" y="7846868"/>
          <a:ext cx="1117565" cy="662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853677</xdr:colOff>
      <xdr:row>113</xdr:row>
      <xdr:rowOff>74250</xdr:rowOff>
    </xdr:from>
    <xdr:to>
      <xdr:col>2</xdr:col>
      <xdr:colOff>874026</xdr:colOff>
      <xdr:row>115</xdr:row>
      <xdr:rowOff>36042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2063" y="7893409"/>
          <a:ext cx="998827" cy="273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935182</xdr:colOff>
      <xdr:row>112</xdr:row>
      <xdr:rowOff>86590</xdr:rowOff>
    </xdr:from>
    <xdr:to>
      <xdr:col>0</xdr:col>
      <xdr:colOff>2411557</xdr:colOff>
      <xdr:row>116</xdr:row>
      <xdr:rowOff>58014</xdr:rowOff>
    </xdr:to>
    <xdr:pic>
      <xdr:nvPicPr>
        <xdr:cNvPr id="4" name="Picture 3" descr="001-012.BMP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5182" y="7749885"/>
          <a:ext cx="1476375" cy="594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71</xdr:row>
      <xdr:rowOff>247650</xdr:rowOff>
    </xdr:from>
    <xdr:to>
      <xdr:col>9</xdr:col>
      <xdr:colOff>447675</xdr:colOff>
      <xdr:row>74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5350" y="17373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257175</xdr:colOff>
      <xdr:row>71</xdr:row>
      <xdr:rowOff>371475</xdr:rowOff>
    </xdr:from>
    <xdr:to>
      <xdr:col>1</xdr:col>
      <xdr:colOff>1781175</xdr:colOff>
      <xdr:row>72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17497425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2847975</xdr:colOff>
      <xdr:row>48</xdr:row>
      <xdr:rowOff>180975</xdr:rowOff>
    </xdr:from>
    <xdr:to>
      <xdr:col>5</xdr:col>
      <xdr:colOff>28575</xdr:colOff>
      <xdr:row>53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3C351D5C-FE20-4B81-863E-2AB5D76BC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8610600"/>
          <a:ext cx="13335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2971800</xdr:colOff>
      <xdr:row>41</xdr:row>
      <xdr:rowOff>47625</xdr:rowOff>
    </xdr:from>
    <xdr:to>
      <xdr:col>5</xdr:col>
      <xdr:colOff>342900</xdr:colOff>
      <xdr:row>42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40D6C1B1-336F-4A9F-8C0A-C1DA24DA6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7143750"/>
          <a:ext cx="15240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n\Desktop\IRA%20UTILIZATION%203RD%20QTR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st qtr"/>
      <sheetName val="2nd qtr"/>
      <sheetName val="3rd qtr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="85" zoomScaleNormal="85" zoomScaleSheetLayoutView="85" workbookViewId="0">
      <selection activeCell="D13" sqref="D13"/>
    </sheetView>
  </sheetViews>
  <sheetFormatPr defaultRowHeight="15" x14ac:dyDescent="0.25"/>
  <cols>
    <col min="1" max="1" width="5.42578125" customWidth="1"/>
    <col min="2" max="2" width="12.140625" customWidth="1"/>
    <col min="3" max="3" width="31.140625" customWidth="1"/>
    <col min="4" max="4" width="18.140625" customWidth="1"/>
    <col min="5" max="5" width="19.140625" customWidth="1"/>
    <col min="6" max="6" width="19.42578125" style="44" customWidth="1"/>
    <col min="7" max="7" width="26.7109375" style="44" customWidth="1"/>
    <col min="8" max="8" width="19.28515625" customWidth="1"/>
    <col min="9" max="9" width="19.140625" customWidth="1"/>
    <col min="10" max="10" width="18" hidden="1" customWidth="1"/>
    <col min="11" max="11" width="18.28515625" style="7" hidden="1" customWidth="1"/>
  </cols>
  <sheetData>
    <row r="1" spans="1:11" x14ac:dyDescent="0.25">
      <c r="A1" s="1" t="s">
        <v>0</v>
      </c>
      <c r="B1" s="1"/>
      <c r="C1" s="2"/>
      <c r="D1" s="3"/>
      <c r="E1" s="4"/>
      <c r="F1" s="5"/>
      <c r="G1" s="6"/>
      <c r="H1" s="1"/>
      <c r="I1" s="1"/>
    </row>
    <row r="2" spans="1:11" x14ac:dyDescent="0.25">
      <c r="A2" s="1"/>
      <c r="B2" s="1"/>
      <c r="C2" s="2"/>
      <c r="D2" s="3"/>
      <c r="E2" s="4"/>
      <c r="F2" s="5"/>
      <c r="G2" s="6"/>
      <c r="H2" s="1"/>
      <c r="I2" s="1"/>
    </row>
    <row r="3" spans="1:11" ht="15.75" x14ac:dyDescent="0.25">
      <c r="A3" s="216" t="s">
        <v>1</v>
      </c>
      <c r="B3" s="216"/>
      <c r="C3" s="216"/>
      <c r="D3" s="216"/>
      <c r="E3" s="216"/>
      <c r="F3" s="216"/>
      <c r="G3" s="216"/>
      <c r="H3" s="216"/>
      <c r="I3" s="216"/>
    </row>
    <row r="4" spans="1:11" ht="18.75" x14ac:dyDescent="0.3">
      <c r="A4" s="217" t="s">
        <v>2</v>
      </c>
      <c r="B4" s="217"/>
      <c r="C4" s="217"/>
      <c r="D4" s="217"/>
      <c r="E4" s="217"/>
      <c r="F4" s="217"/>
      <c r="G4" s="217"/>
      <c r="H4" s="217"/>
      <c r="I4" s="217"/>
    </row>
    <row r="5" spans="1:11" ht="18.75" x14ac:dyDescent="0.3">
      <c r="A5" s="218" t="s">
        <v>3</v>
      </c>
      <c r="B5" s="218"/>
      <c r="C5" s="218"/>
      <c r="D5" s="218"/>
      <c r="E5" s="218"/>
      <c r="F5" s="218"/>
      <c r="G5" s="218"/>
      <c r="H5" s="218"/>
      <c r="I5" s="218"/>
    </row>
    <row r="6" spans="1:11" ht="18.75" x14ac:dyDescent="0.3">
      <c r="A6" s="219" t="s">
        <v>4</v>
      </c>
      <c r="B6" s="219"/>
      <c r="C6" s="219"/>
      <c r="D6" s="219"/>
      <c r="E6" s="219"/>
      <c r="F6" s="219"/>
      <c r="G6" s="219"/>
      <c r="H6" s="219"/>
      <c r="I6" s="219"/>
    </row>
    <row r="7" spans="1:11" ht="18.75" x14ac:dyDescent="0.3">
      <c r="A7" s="8"/>
      <c r="B7" s="8"/>
      <c r="C7" s="9"/>
      <c r="D7" s="8"/>
      <c r="E7" s="10"/>
      <c r="F7" s="11"/>
      <c r="G7" s="12"/>
      <c r="H7" s="8"/>
      <c r="I7" s="8"/>
    </row>
    <row r="8" spans="1:11" ht="18.75" x14ac:dyDescent="0.3">
      <c r="A8" s="220" t="s">
        <v>5</v>
      </c>
      <c r="B8" s="220"/>
      <c r="C8" s="220"/>
      <c r="D8" s="220"/>
      <c r="E8" s="220"/>
      <c r="F8" s="220"/>
      <c r="G8" s="220"/>
      <c r="H8" s="220"/>
      <c r="I8" s="220"/>
    </row>
    <row r="9" spans="1:11" x14ac:dyDescent="0.25">
      <c r="A9" s="13"/>
      <c r="B9" s="13"/>
      <c r="C9" s="14"/>
      <c r="D9" s="3"/>
      <c r="E9" s="4"/>
      <c r="F9" s="5"/>
      <c r="G9" s="6"/>
      <c r="H9" s="1"/>
      <c r="I9" s="1"/>
    </row>
    <row r="10" spans="1:11" ht="57" x14ac:dyDescent="0.25">
      <c r="A10" s="15" t="s">
        <v>6</v>
      </c>
      <c r="B10" s="16" t="s">
        <v>7</v>
      </c>
      <c r="C10" s="16" t="s">
        <v>8</v>
      </c>
      <c r="D10" s="16" t="s">
        <v>9</v>
      </c>
      <c r="E10" s="16" t="s">
        <v>10</v>
      </c>
      <c r="F10" s="17" t="s">
        <v>11</v>
      </c>
      <c r="G10" s="17" t="s">
        <v>12</v>
      </c>
      <c r="H10" s="16" t="s">
        <v>13</v>
      </c>
      <c r="I10" s="16" t="s">
        <v>14</v>
      </c>
      <c r="J10" s="18" t="s">
        <v>15</v>
      </c>
      <c r="K10" s="19" t="s">
        <v>16</v>
      </c>
    </row>
    <row r="11" spans="1:11" ht="75" customHeight="1" x14ac:dyDescent="0.25">
      <c r="A11" s="20">
        <v>1</v>
      </c>
      <c r="B11" s="21">
        <v>8770271</v>
      </c>
      <c r="C11" s="22" t="s">
        <v>17</v>
      </c>
      <c r="D11" s="23">
        <v>1223522</v>
      </c>
      <c r="E11" s="22" t="s">
        <v>18</v>
      </c>
      <c r="F11" s="24" t="s">
        <v>19</v>
      </c>
      <c r="G11" s="24" t="s">
        <v>20</v>
      </c>
      <c r="H11" s="23">
        <v>1221870</v>
      </c>
      <c r="I11" s="25" t="s">
        <v>21</v>
      </c>
      <c r="J11" s="26" t="s">
        <v>22</v>
      </c>
      <c r="K11" s="25" t="s">
        <v>23</v>
      </c>
    </row>
    <row r="12" spans="1:11" ht="63" x14ac:dyDescent="0.25">
      <c r="A12" s="20">
        <v>2</v>
      </c>
      <c r="B12" s="21">
        <v>8797741</v>
      </c>
      <c r="C12" s="27" t="s">
        <v>24</v>
      </c>
      <c r="D12" s="28">
        <v>7982087</v>
      </c>
      <c r="E12" s="27" t="s">
        <v>25</v>
      </c>
      <c r="F12" s="29" t="s">
        <v>26</v>
      </c>
      <c r="G12" s="29" t="s">
        <v>27</v>
      </c>
      <c r="H12" s="30">
        <v>7976387</v>
      </c>
      <c r="I12" s="27" t="s">
        <v>28</v>
      </c>
      <c r="J12" s="25" t="s">
        <v>29</v>
      </c>
      <c r="K12" s="25" t="s">
        <v>30</v>
      </c>
    </row>
    <row r="13" spans="1:11" ht="94.5" x14ac:dyDescent="0.25">
      <c r="A13" s="20">
        <v>3</v>
      </c>
      <c r="B13" s="31">
        <v>8797752</v>
      </c>
      <c r="C13" s="32" t="s">
        <v>31</v>
      </c>
      <c r="D13" s="28">
        <v>11633547</v>
      </c>
      <c r="E13" s="27" t="s">
        <v>25</v>
      </c>
      <c r="F13" s="29" t="s">
        <v>26</v>
      </c>
      <c r="G13" s="29" t="s">
        <v>27</v>
      </c>
      <c r="H13" s="30">
        <v>11630962</v>
      </c>
      <c r="I13" s="27" t="s">
        <v>28</v>
      </c>
      <c r="J13" s="25" t="s">
        <v>29</v>
      </c>
      <c r="K13" s="25" t="s">
        <v>30</v>
      </c>
    </row>
    <row r="14" spans="1:11" ht="47.25" x14ac:dyDescent="0.25">
      <c r="A14" s="20">
        <v>4</v>
      </c>
      <c r="B14" s="31">
        <v>8915378</v>
      </c>
      <c r="C14" s="32" t="s">
        <v>32</v>
      </c>
      <c r="D14" s="28">
        <v>2213310</v>
      </c>
      <c r="E14" s="27" t="s">
        <v>25</v>
      </c>
      <c r="F14" s="29" t="s">
        <v>26</v>
      </c>
      <c r="G14" s="29" t="s">
        <v>27</v>
      </c>
      <c r="H14" s="33">
        <v>2043291</v>
      </c>
      <c r="I14" s="27" t="s">
        <v>33</v>
      </c>
      <c r="J14" s="25" t="s">
        <v>34</v>
      </c>
      <c r="K14" s="25" t="s">
        <v>35</v>
      </c>
    </row>
    <row r="15" spans="1:11" ht="47.25" x14ac:dyDescent="0.25">
      <c r="A15" s="20">
        <v>5</v>
      </c>
      <c r="B15" s="31">
        <v>8915406</v>
      </c>
      <c r="C15" s="27" t="s">
        <v>36</v>
      </c>
      <c r="D15" s="28">
        <v>1800000</v>
      </c>
      <c r="E15" s="27" t="s">
        <v>37</v>
      </c>
      <c r="F15" s="29" t="s">
        <v>38</v>
      </c>
      <c r="G15" s="29" t="s">
        <v>39</v>
      </c>
      <c r="H15" s="33">
        <v>1788000</v>
      </c>
      <c r="I15" s="27" t="s">
        <v>33</v>
      </c>
      <c r="J15" s="26" t="s">
        <v>22</v>
      </c>
      <c r="K15" s="25" t="s">
        <v>35</v>
      </c>
    </row>
    <row r="16" spans="1:11" ht="47.25" x14ac:dyDescent="0.25">
      <c r="A16" s="20">
        <v>6</v>
      </c>
      <c r="B16" s="31">
        <v>8936985</v>
      </c>
      <c r="C16" s="32" t="s">
        <v>40</v>
      </c>
      <c r="D16" s="28">
        <v>1668000</v>
      </c>
      <c r="E16" s="27" t="s">
        <v>41</v>
      </c>
      <c r="F16" s="29" t="s">
        <v>42</v>
      </c>
      <c r="G16" s="29" t="s">
        <v>43</v>
      </c>
      <c r="H16" s="33">
        <v>1133462</v>
      </c>
      <c r="I16" s="32" t="s">
        <v>44</v>
      </c>
      <c r="J16" s="26" t="s">
        <v>22</v>
      </c>
      <c r="K16" s="25" t="s">
        <v>45</v>
      </c>
    </row>
    <row r="17" spans="1:11" ht="31.5" x14ac:dyDescent="0.25">
      <c r="A17" s="20">
        <v>7</v>
      </c>
      <c r="B17" s="31">
        <v>8936995</v>
      </c>
      <c r="C17" s="32" t="s">
        <v>46</v>
      </c>
      <c r="D17" s="28">
        <v>1500000</v>
      </c>
      <c r="E17" s="27" t="s">
        <v>47</v>
      </c>
      <c r="F17" s="29" t="s">
        <v>48</v>
      </c>
      <c r="G17" s="29" t="s">
        <v>49</v>
      </c>
      <c r="H17" s="33">
        <v>1495950</v>
      </c>
      <c r="I17" s="32" t="s">
        <v>44</v>
      </c>
      <c r="J17" s="26" t="s">
        <v>22</v>
      </c>
      <c r="K17" s="25" t="s">
        <v>45</v>
      </c>
    </row>
    <row r="18" spans="1:11" ht="63" x14ac:dyDescent="0.25">
      <c r="A18" s="20">
        <v>8</v>
      </c>
      <c r="B18" s="31">
        <v>9005808</v>
      </c>
      <c r="C18" s="32" t="s">
        <v>50</v>
      </c>
      <c r="D18" s="34">
        <v>500000</v>
      </c>
      <c r="E18" s="32" t="s">
        <v>51</v>
      </c>
      <c r="F18" s="29" t="s">
        <v>52</v>
      </c>
      <c r="G18" s="29" t="s">
        <v>53</v>
      </c>
      <c r="H18" s="35">
        <v>485873.19</v>
      </c>
      <c r="I18" s="32" t="s">
        <v>54</v>
      </c>
      <c r="J18" s="26" t="s">
        <v>22</v>
      </c>
      <c r="K18" s="26" t="s">
        <v>22</v>
      </c>
    </row>
    <row r="19" spans="1:11" ht="78.75" x14ac:dyDescent="0.25">
      <c r="A19" s="20">
        <v>9</v>
      </c>
      <c r="B19" s="31">
        <v>9005831</v>
      </c>
      <c r="C19" s="32" t="s">
        <v>55</v>
      </c>
      <c r="D19" s="34">
        <v>497812.5</v>
      </c>
      <c r="E19" s="32" t="s">
        <v>56</v>
      </c>
      <c r="F19" s="29" t="s">
        <v>57</v>
      </c>
      <c r="G19" s="29" t="s">
        <v>58</v>
      </c>
      <c r="H19" s="35">
        <v>497775</v>
      </c>
      <c r="I19" s="32" t="s">
        <v>54</v>
      </c>
      <c r="J19" s="26" t="s">
        <v>22</v>
      </c>
      <c r="K19" s="26" t="s">
        <v>22</v>
      </c>
    </row>
    <row r="20" spans="1:11" ht="63" hidden="1" x14ac:dyDescent="0.25">
      <c r="A20" s="20"/>
      <c r="B20" s="21">
        <v>8770271</v>
      </c>
      <c r="C20" s="22" t="s">
        <v>17</v>
      </c>
      <c r="D20" s="23">
        <v>1223522</v>
      </c>
      <c r="E20" s="22" t="s">
        <v>18</v>
      </c>
      <c r="F20" s="36" t="s">
        <v>59</v>
      </c>
      <c r="G20" s="37" t="s">
        <v>20</v>
      </c>
      <c r="H20" s="38">
        <v>1221870</v>
      </c>
      <c r="I20" s="38" t="s">
        <v>21</v>
      </c>
      <c r="J20" s="26" t="s">
        <v>22</v>
      </c>
      <c r="K20" s="39" t="s">
        <v>23</v>
      </c>
    </row>
    <row r="21" spans="1:11" ht="63" hidden="1" x14ac:dyDescent="0.25">
      <c r="A21" s="20"/>
      <c r="B21" s="21">
        <v>8797741</v>
      </c>
      <c r="C21" s="22" t="s">
        <v>24</v>
      </c>
      <c r="D21" s="23">
        <v>7982087</v>
      </c>
      <c r="E21" s="22" t="s">
        <v>25</v>
      </c>
      <c r="F21" s="37" t="s">
        <v>60</v>
      </c>
      <c r="G21" s="37" t="s">
        <v>61</v>
      </c>
      <c r="H21" s="40">
        <v>7976387</v>
      </c>
      <c r="I21" s="22" t="s">
        <v>28</v>
      </c>
      <c r="J21" s="26" t="s">
        <v>29</v>
      </c>
      <c r="K21" s="39" t="s">
        <v>30</v>
      </c>
    </row>
    <row r="22" spans="1:11" ht="94.5" hidden="1" x14ac:dyDescent="0.25">
      <c r="A22" s="20"/>
      <c r="B22" s="21">
        <v>8797752</v>
      </c>
      <c r="C22" s="29" t="s">
        <v>31</v>
      </c>
      <c r="D22" s="23">
        <v>11633547</v>
      </c>
      <c r="E22" s="22" t="s">
        <v>25</v>
      </c>
      <c r="F22" s="37" t="s">
        <v>60</v>
      </c>
      <c r="G22" s="37" t="s">
        <v>61</v>
      </c>
      <c r="H22" s="40">
        <v>11630962</v>
      </c>
      <c r="I22" s="22" t="s">
        <v>28</v>
      </c>
      <c r="J22" s="26" t="s">
        <v>29</v>
      </c>
      <c r="K22" s="39" t="s">
        <v>30</v>
      </c>
    </row>
    <row r="23" spans="1:11" ht="47.25" hidden="1" x14ac:dyDescent="0.25">
      <c r="A23" s="20"/>
      <c r="B23" s="41">
        <v>8915378</v>
      </c>
      <c r="C23" s="22" t="s">
        <v>32</v>
      </c>
      <c r="D23" s="23">
        <v>2213310</v>
      </c>
      <c r="E23" s="22" t="s">
        <v>25</v>
      </c>
      <c r="F23" s="37" t="s">
        <v>60</v>
      </c>
      <c r="G23" s="37" t="s">
        <v>61</v>
      </c>
      <c r="H23" s="38">
        <v>2209701</v>
      </c>
      <c r="I23" s="25" t="s">
        <v>33</v>
      </c>
      <c r="J23" s="26" t="s">
        <v>34</v>
      </c>
      <c r="K23" s="25" t="s">
        <v>35</v>
      </c>
    </row>
    <row r="24" spans="1:11" ht="47.25" hidden="1" x14ac:dyDescent="0.25">
      <c r="A24" s="20"/>
      <c r="B24" s="21">
        <v>8915406</v>
      </c>
      <c r="C24" s="22" t="s">
        <v>36</v>
      </c>
      <c r="D24" s="23">
        <v>1800000</v>
      </c>
      <c r="E24" s="22" t="s">
        <v>62</v>
      </c>
      <c r="F24" s="36" t="s">
        <v>63</v>
      </c>
      <c r="G24" s="37" t="s">
        <v>64</v>
      </c>
      <c r="H24" s="38">
        <v>1788000</v>
      </c>
      <c r="I24" s="25" t="s">
        <v>33</v>
      </c>
      <c r="J24" s="26" t="s">
        <v>22</v>
      </c>
      <c r="K24" s="25" t="s">
        <v>35</v>
      </c>
    </row>
    <row r="25" spans="1:11" x14ac:dyDescent="0.25">
      <c r="A25" s="221" t="s">
        <v>65</v>
      </c>
      <c r="B25" s="221"/>
      <c r="C25" s="221"/>
      <c r="D25" s="221"/>
      <c r="E25" s="221"/>
      <c r="F25" s="221"/>
      <c r="G25" s="221"/>
      <c r="H25" s="221"/>
      <c r="I25" s="221"/>
      <c r="J25" s="42"/>
      <c r="K25" s="43"/>
    </row>
    <row r="28" spans="1:11" x14ac:dyDescent="0.25">
      <c r="A28" s="215" t="s">
        <v>66</v>
      </c>
      <c r="B28" s="215"/>
      <c r="C28" s="215"/>
      <c r="D28" s="215"/>
      <c r="E28" s="215"/>
      <c r="F28" s="215"/>
      <c r="G28" s="215"/>
      <c r="H28" s="215"/>
    </row>
    <row r="29" spans="1:11" x14ac:dyDescent="0.25">
      <c r="A29" s="45"/>
      <c r="B29" s="45"/>
      <c r="C29" s="45"/>
      <c r="D29" s="45"/>
      <c r="E29" s="45"/>
      <c r="F29" s="46"/>
      <c r="G29" s="46"/>
      <c r="H29" s="45"/>
    </row>
    <row r="30" spans="1:11" x14ac:dyDescent="0.25">
      <c r="A30" s="1"/>
      <c r="B30" s="1"/>
      <c r="C30" s="3"/>
      <c r="D30" s="1"/>
      <c r="E30" s="1"/>
      <c r="G30" s="47"/>
      <c r="H30" s="1"/>
    </row>
    <row r="31" spans="1:11" x14ac:dyDescent="0.25">
      <c r="A31" s="48" t="s">
        <v>67</v>
      </c>
      <c r="C31" s="49"/>
      <c r="D31" s="48"/>
      <c r="E31" s="48"/>
      <c r="F31" s="50"/>
      <c r="G31" s="51"/>
      <c r="H31" s="1"/>
    </row>
    <row r="32" spans="1:11" x14ac:dyDescent="0.25">
      <c r="A32" s="1" t="s">
        <v>68</v>
      </c>
      <c r="C32" s="3"/>
      <c r="D32" s="1"/>
      <c r="E32" s="1"/>
      <c r="G32" s="47"/>
      <c r="H32" s="1"/>
    </row>
  </sheetData>
  <sheetProtection algorithmName="SHA-512" hashValue="N+cw4/tgLPq1og4X8fzrMLUMAiN6f8l0flOFVwQqSwuY/AafhgLvX+ww2+y+pghpp73P/5c5471cq0RwxAb++g==" saltValue="TLgdSdwD+pkXXuhec7u+xA==" spinCount="100000" sheet="1" objects="1" scenarios="1" selectLockedCells="1" selectUnlockedCells="1"/>
  <mergeCells count="7">
    <mergeCell ref="A28:H28"/>
    <mergeCell ref="A3:I3"/>
    <mergeCell ref="A4:I4"/>
    <mergeCell ref="A5:I5"/>
    <mergeCell ref="A6:I6"/>
    <mergeCell ref="A8:I8"/>
    <mergeCell ref="A25:I25"/>
  </mergeCells>
  <pageMargins left="0.7" right="0.7" top="0.75" bottom="0.75" header="0.3" footer="0.3"/>
  <pageSetup paperSize="1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8" sqref="G18"/>
    </sheetView>
  </sheetViews>
  <sheetFormatPr defaultRowHeight="15" x14ac:dyDescent="0.25"/>
  <cols>
    <col min="1" max="1" width="3.28515625" bestFit="1" customWidth="1"/>
    <col min="2" max="2" width="37.85546875" customWidth="1"/>
    <col min="3" max="3" width="21.140625" style="53" customWidth="1"/>
    <col min="4" max="4" width="21.42578125" style="54" customWidth="1"/>
    <col min="5" max="5" width="26.7109375" style="54" customWidth="1"/>
    <col min="6" max="6" width="24.7109375" customWidth="1"/>
    <col min="7" max="7" width="22" customWidth="1"/>
    <col min="10" max="10" width="15.140625" bestFit="1" customWidth="1"/>
  </cols>
  <sheetData>
    <row r="1" spans="1:10" x14ac:dyDescent="0.25">
      <c r="A1" s="52" t="s">
        <v>69</v>
      </c>
    </row>
    <row r="4" spans="1:10" s="55" customFormat="1" ht="18.75" x14ac:dyDescent="0.3">
      <c r="A4" s="227" t="s">
        <v>70</v>
      </c>
      <c r="B4" s="227"/>
      <c r="C4" s="227"/>
      <c r="D4" s="227"/>
      <c r="E4" s="227"/>
      <c r="F4" s="227"/>
    </row>
    <row r="5" spans="1:10" x14ac:dyDescent="0.25">
      <c r="A5" s="222" t="s">
        <v>1</v>
      </c>
      <c r="B5" s="222"/>
      <c r="C5" s="222"/>
      <c r="D5" s="222"/>
      <c r="E5" s="222"/>
      <c r="F5" s="222"/>
    </row>
    <row r="6" spans="1:10" s="56" customFormat="1" ht="15.75" x14ac:dyDescent="0.25">
      <c r="A6" s="228" t="s">
        <v>3</v>
      </c>
      <c r="B6" s="228"/>
      <c r="C6" s="228"/>
      <c r="D6" s="228"/>
      <c r="E6" s="228"/>
      <c r="F6" s="228"/>
    </row>
    <row r="7" spans="1:10" x14ac:dyDescent="0.25">
      <c r="A7" s="222" t="s">
        <v>71</v>
      </c>
      <c r="B7" s="222"/>
      <c r="C7" s="222"/>
      <c r="D7" s="222"/>
      <c r="E7" s="222"/>
      <c r="F7" s="222"/>
    </row>
    <row r="8" spans="1:10" x14ac:dyDescent="0.25">
      <c r="A8" s="53"/>
      <c r="B8" s="53"/>
      <c r="D8" s="57"/>
      <c r="E8" s="57"/>
      <c r="F8" s="53"/>
    </row>
    <row r="10" spans="1:10" s="58" customFormat="1" x14ac:dyDescent="0.25">
      <c r="A10" s="229" t="s">
        <v>72</v>
      </c>
      <c r="B10" s="229"/>
      <c r="C10" s="229" t="s">
        <v>73</v>
      </c>
      <c r="D10" s="230" t="s">
        <v>74</v>
      </c>
      <c r="E10" s="230"/>
      <c r="F10" s="229" t="s">
        <v>75</v>
      </c>
    </row>
    <row r="11" spans="1:10" s="58" customFormat="1" x14ac:dyDescent="0.25">
      <c r="A11" s="229"/>
      <c r="B11" s="229"/>
      <c r="C11" s="229"/>
      <c r="D11" s="59" t="s">
        <v>76</v>
      </c>
      <c r="E11" s="59" t="s">
        <v>77</v>
      </c>
      <c r="F11" s="229"/>
    </row>
    <row r="12" spans="1:10" x14ac:dyDescent="0.25">
      <c r="A12" s="60" t="s">
        <v>78</v>
      </c>
      <c r="B12" s="61" t="s">
        <v>79</v>
      </c>
      <c r="C12" s="62">
        <f>231+14+6</f>
        <v>251</v>
      </c>
      <c r="D12" s="63">
        <v>60124139.490000002</v>
      </c>
      <c r="E12" s="63">
        <f>5730091.98+1784300+1318300+1956000+258850+33191.7+1796652.36+2264525.69+7565668+7978853.15+293600+1090028.79+292600+335600.4-3877867</f>
        <v>28820395.069999993</v>
      </c>
      <c r="F12" s="64">
        <f>SUM(D12:E12)</f>
        <v>88944534.560000002</v>
      </c>
      <c r="G12" s="65"/>
    </row>
    <row r="13" spans="1:10" x14ac:dyDescent="0.25">
      <c r="A13" s="60" t="s">
        <v>80</v>
      </c>
      <c r="B13" s="61" t="s">
        <v>81</v>
      </c>
      <c r="C13" s="62">
        <v>71</v>
      </c>
      <c r="D13" s="63">
        <v>6885036.8600000003</v>
      </c>
      <c r="E13" s="66">
        <f>396000+42000+9689.86+15084.02+40665.36+36476.97+60364.2+44663.52+6600+11165.89+6600+6363.7+4560.36+700+1140.09+700+26909.1+17681.28+38090.94+26330.76+7000+4560.36+66000+44701.08+6500+11012.41+6500+7000+4560.36+700+1140.09+700+54000.54+44663.52+7363.2+920.4+5727.33+4560.36+742.56+92.82+65909.1+46591.64+6600+11641.54+6600+7000+4746+700+1186.5+700+67000+7000+47155.32+4746+54908.97+47155.32+6700+11788.84+6700+5727.26+4746+700+1186.5+700+30966.62+59090.85+45757.68+6363.63+4746+763978+79100+53181.7+45757.68+6500+11439.43+6500+5727.26+4746+700+1186.5+700+43906.28+70545.51+45757.68+7636.37+4746+49004.93+64818.18+45757.68+6500+15252.56+6500+7000+4746+700+1582+700+65090.91+45757.68+7000+4746+56818.18+40530.48+5700+13510.16+5700+6909.09+4746+700+1582+700+29302.82+52363.59+40530.48+6909.09+4746+39537.06+56727.27+40530.48+5700+13510.16+5700+3818.18+4746+700+1582+700+56727.21+45251.16+6909.09+4746+11557.2+62727.27+44612.52+6300+14870.84+6300+7000+4746+700+1582+700+36046.58+10782.89</f>
        <v>3877867.0000000014</v>
      </c>
      <c r="F13" s="64">
        <f>SUM(D13:E13)</f>
        <v>10762903.860000001</v>
      </c>
      <c r="G13" s="65"/>
    </row>
    <row r="14" spans="1:10" x14ac:dyDescent="0.25">
      <c r="A14" s="60" t="s">
        <v>82</v>
      </c>
      <c r="B14" s="61" t="s">
        <v>83</v>
      </c>
      <c r="C14" s="62">
        <v>162</v>
      </c>
      <c r="D14" s="66">
        <f>557552.36+52167.15+6416.02+699741.65+64006+340759.64+659396.7+44692.27+67729.57+6416.02+914517.35+764461.82+59303.46+70848.65+376396.56+856550.22+75252.53+726870.33+68548.81+311013.12+767010.94+5922.48+69917.52+654452.56+69368.04+342821.28+832829.45+78343.63+765998.74+68223.11+341054.16+734575.51+70736.75+779494.01+72275.35+340592.4+759111.62+76827.15+758581.37+73413.3+331694.04+806661.24+74492.8+751427.61+72899.67</f>
        <v>16421364.959999999</v>
      </c>
      <c r="E14" s="63"/>
      <c r="F14" s="64">
        <f>SUM(D14:E14)</f>
        <v>16421364.959999999</v>
      </c>
      <c r="G14" s="54"/>
      <c r="I14" s="224"/>
      <c r="J14" s="223"/>
    </row>
    <row r="15" spans="1:10" s="69" customFormat="1" x14ac:dyDescent="0.25">
      <c r="A15" s="225" t="s">
        <v>84</v>
      </c>
      <c r="B15" s="225"/>
      <c r="C15" s="67">
        <f>SUM(C12:C14)</f>
        <v>484</v>
      </c>
      <c r="D15" s="68">
        <f>SUM(D12:D14)</f>
        <v>83430541.310000002</v>
      </c>
      <c r="E15" s="68">
        <f>SUM(E12:E14)</f>
        <v>32698262.069999993</v>
      </c>
      <c r="F15" s="64">
        <f>SUM(D15:E15)</f>
        <v>116128803.38</v>
      </c>
      <c r="I15" s="226"/>
      <c r="J15" s="222"/>
    </row>
    <row r="16" spans="1:10" x14ac:dyDescent="0.25">
      <c r="I16" s="224"/>
      <c r="J16" s="223"/>
    </row>
    <row r="17" spans="1:11" x14ac:dyDescent="0.25">
      <c r="A17" t="s">
        <v>85</v>
      </c>
      <c r="I17" s="224"/>
      <c r="J17" s="223"/>
    </row>
    <row r="18" spans="1:11" x14ac:dyDescent="0.25">
      <c r="A18" t="s">
        <v>86</v>
      </c>
      <c r="F18" s="54"/>
      <c r="G18" s="65"/>
      <c r="I18" s="224"/>
      <c r="J18" s="223"/>
    </row>
    <row r="19" spans="1:11" x14ac:dyDescent="0.25">
      <c r="F19" s="65"/>
    </row>
    <row r="20" spans="1:11" x14ac:dyDescent="0.25">
      <c r="F20" s="54"/>
      <c r="G20" s="65"/>
      <c r="J20" s="54"/>
      <c r="K20" s="54"/>
    </row>
    <row r="21" spans="1:11" x14ac:dyDescent="0.25">
      <c r="A21" s="222" t="s">
        <v>87</v>
      </c>
      <c r="B21" s="222"/>
      <c r="D21" s="70" t="s">
        <v>88</v>
      </c>
      <c r="F21" s="58" t="s">
        <v>89</v>
      </c>
      <c r="J21" s="54"/>
    </row>
    <row r="22" spans="1:11" x14ac:dyDescent="0.25">
      <c r="A22" s="223" t="s">
        <v>90</v>
      </c>
      <c r="B22" s="223"/>
      <c r="D22" s="57" t="s">
        <v>91</v>
      </c>
      <c r="F22" s="53" t="s">
        <v>92</v>
      </c>
      <c r="J22" s="71"/>
    </row>
    <row r="25" spans="1:11" s="72" customFormat="1" ht="12" x14ac:dyDescent="0.2">
      <c r="A25" s="72" t="s">
        <v>93</v>
      </c>
      <c r="C25" s="73"/>
      <c r="D25" s="74"/>
      <c r="E25" s="74"/>
    </row>
    <row r="26" spans="1:11" s="72" customFormat="1" ht="12" x14ac:dyDescent="0.2">
      <c r="A26" s="72" t="s">
        <v>94</v>
      </c>
      <c r="C26" s="73"/>
      <c r="D26" s="74"/>
      <c r="E26" s="74"/>
    </row>
    <row r="27" spans="1:11" s="72" customFormat="1" ht="12" x14ac:dyDescent="0.2">
      <c r="A27" s="72" t="s">
        <v>95</v>
      </c>
      <c r="C27" s="73"/>
      <c r="D27" s="74"/>
      <c r="E27" s="74"/>
    </row>
    <row r="28" spans="1:11" s="72" customFormat="1" ht="12" x14ac:dyDescent="0.2">
      <c r="A28" s="72" t="s">
        <v>96</v>
      </c>
      <c r="C28" s="73"/>
      <c r="D28" s="74"/>
      <c r="E28" s="74"/>
    </row>
    <row r="29" spans="1:11" s="72" customFormat="1" ht="12" x14ac:dyDescent="0.2">
      <c r="A29" s="72" t="s">
        <v>97</v>
      </c>
      <c r="C29" s="73"/>
      <c r="D29" s="74"/>
      <c r="E29" s="74"/>
    </row>
    <row r="30" spans="1:11" s="72" customFormat="1" ht="12" x14ac:dyDescent="0.2">
      <c r="A30" s="72" t="s">
        <v>98</v>
      </c>
      <c r="C30" s="73"/>
      <c r="D30" s="74"/>
      <c r="E30" s="74"/>
    </row>
    <row r="31" spans="1:11" s="72" customFormat="1" ht="12" x14ac:dyDescent="0.2">
      <c r="A31" s="72" t="s">
        <v>99</v>
      </c>
      <c r="C31" s="73"/>
      <c r="D31" s="74"/>
      <c r="E31" s="74"/>
    </row>
    <row r="32" spans="1:11" x14ac:dyDescent="0.25">
      <c r="A32" s="72" t="s">
        <v>100</v>
      </c>
    </row>
  </sheetData>
  <sheetProtection algorithmName="SHA-512" hashValue="/G86nzyItl1LeuNwHPNx2fENDBPwxVbzDZkunIKD/8ZLCInCPaNkGdQbhKDdL8FR4GojmUQIuM1vUW4OosnlbA==" saltValue="fTuCeKn32YZU/g1qya70Cw==" spinCount="100000" sheet="1" objects="1" scenarios="1" selectLockedCells="1" selectUnlockedCells="1"/>
  <mergeCells count="16">
    <mergeCell ref="A4:F4"/>
    <mergeCell ref="A5:F5"/>
    <mergeCell ref="A6:F6"/>
    <mergeCell ref="A7:F7"/>
    <mergeCell ref="A10:B11"/>
    <mergeCell ref="C10:C11"/>
    <mergeCell ref="D10:E10"/>
    <mergeCell ref="F10:F11"/>
    <mergeCell ref="A21:B21"/>
    <mergeCell ref="A22:B22"/>
    <mergeCell ref="I14:J14"/>
    <mergeCell ref="A15:B15"/>
    <mergeCell ref="I15:J15"/>
    <mergeCell ref="I16:J16"/>
    <mergeCell ref="I17:J17"/>
    <mergeCell ref="I18:J1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topLeftCell="A14" workbookViewId="0">
      <selection activeCell="F33" sqref="F33"/>
    </sheetView>
  </sheetViews>
  <sheetFormatPr defaultRowHeight="12" x14ac:dyDescent="0.2"/>
  <cols>
    <col min="1" max="1" width="22.140625" style="72" customWidth="1"/>
    <col min="2" max="2" width="13.85546875" style="74" customWidth="1"/>
    <col min="3" max="3" width="0.28515625" style="74" hidden="1" customWidth="1"/>
    <col min="4" max="4" width="6.140625" style="75" customWidth="1"/>
    <col min="5" max="5" width="19.7109375" style="74" customWidth="1"/>
    <col min="6" max="6" width="37.28515625" style="74" customWidth="1"/>
    <col min="7" max="7" width="14.140625" style="74" customWidth="1"/>
    <col min="8" max="11" width="9.5703125" style="74" customWidth="1"/>
    <col min="12" max="12" width="11.7109375" style="74" customWidth="1"/>
    <col min="13" max="13" width="11.7109375" style="72" customWidth="1"/>
    <col min="14" max="16384" width="9.140625" style="72"/>
  </cols>
  <sheetData>
    <row r="1" spans="1:12" x14ac:dyDescent="0.2">
      <c r="A1" s="72" t="s">
        <v>101</v>
      </c>
    </row>
    <row r="2" spans="1:12" x14ac:dyDescent="0.2">
      <c r="A2" s="76"/>
    </row>
    <row r="3" spans="1:12" s="77" customFormat="1" ht="15.75" x14ac:dyDescent="0.25">
      <c r="A3" s="232" t="s">
        <v>102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4"/>
    </row>
    <row r="4" spans="1:12" s="77" customFormat="1" ht="15.75" x14ac:dyDescent="0.25">
      <c r="A4" s="235" t="s">
        <v>103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36"/>
    </row>
    <row r="5" spans="1:12" s="81" customFormat="1" ht="21" x14ac:dyDescent="0.35">
      <c r="A5" s="78" t="s">
        <v>104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1:12" customFormat="1" ht="15" x14ac:dyDescent="0.25">
      <c r="A6" s="82" t="s">
        <v>105</v>
      </c>
      <c r="B6" s="83" t="s">
        <v>106</v>
      </c>
      <c r="C6" s="84"/>
      <c r="D6" s="84"/>
      <c r="E6" s="83"/>
      <c r="F6" s="83"/>
      <c r="G6" s="237" t="s">
        <v>107</v>
      </c>
      <c r="H6" s="238"/>
      <c r="I6" s="238"/>
      <c r="J6" s="238"/>
      <c r="K6" s="238"/>
      <c r="L6" s="239"/>
    </row>
    <row r="7" spans="1:12" customFormat="1" ht="15" x14ac:dyDescent="0.25">
      <c r="A7" s="85" t="s">
        <v>108</v>
      </c>
      <c r="B7" s="86" t="s">
        <v>109</v>
      </c>
      <c r="C7" s="87"/>
      <c r="D7" s="87"/>
      <c r="E7" s="86" t="s">
        <v>110</v>
      </c>
      <c r="F7" s="86" t="s">
        <v>111</v>
      </c>
      <c r="G7" s="237" t="s">
        <v>112</v>
      </c>
      <c r="H7" s="238"/>
      <c r="I7" s="239"/>
      <c r="J7" s="237" t="s">
        <v>113</v>
      </c>
      <c r="K7" s="238"/>
      <c r="L7" s="239"/>
    </row>
    <row r="8" spans="1:12" customFormat="1" ht="30" customHeight="1" x14ac:dyDescent="0.25">
      <c r="A8" s="88"/>
      <c r="B8" s="89"/>
      <c r="C8" s="89"/>
      <c r="D8" s="89"/>
      <c r="E8" s="90"/>
      <c r="F8" s="90"/>
      <c r="G8" s="91" t="s">
        <v>114</v>
      </c>
      <c r="H8" s="91" t="s">
        <v>115</v>
      </c>
      <c r="I8" s="91" t="s">
        <v>116</v>
      </c>
      <c r="J8" s="91" t="s">
        <v>117</v>
      </c>
      <c r="K8" s="91" t="s">
        <v>118</v>
      </c>
      <c r="L8" s="91" t="s">
        <v>119</v>
      </c>
    </row>
    <row r="9" spans="1:12" customFormat="1" ht="15" x14ac:dyDescent="0.25">
      <c r="A9" s="92" t="s">
        <v>120</v>
      </c>
      <c r="B9" s="63">
        <v>231200</v>
      </c>
      <c r="C9" s="63"/>
      <c r="D9" s="63"/>
      <c r="E9" s="93">
        <v>44824</v>
      </c>
      <c r="F9" s="63" t="s">
        <v>121</v>
      </c>
      <c r="G9" s="63">
        <v>231200</v>
      </c>
      <c r="H9" s="63"/>
      <c r="I9" s="63"/>
      <c r="J9" s="63"/>
      <c r="K9" s="63"/>
      <c r="L9" s="63"/>
    </row>
    <row r="10" spans="1:12" customFormat="1" ht="15" x14ac:dyDescent="0.25">
      <c r="A10" s="92" t="s">
        <v>122</v>
      </c>
      <c r="B10" s="63">
        <v>525300</v>
      </c>
      <c r="C10" s="63"/>
      <c r="D10" s="63"/>
      <c r="E10" s="93">
        <v>44825</v>
      </c>
      <c r="F10" s="63" t="s">
        <v>121</v>
      </c>
      <c r="G10" s="63">
        <v>525300</v>
      </c>
      <c r="H10" s="63"/>
      <c r="I10" s="63"/>
      <c r="J10" s="63"/>
      <c r="K10" s="63"/>
      <c r="L10" s="63"/>
    </row>
    <row r="11" spans="1:12" customFormat="1" ht="15" x14ac:dyDescent="0.25">
      <c r="A11" s="92" t="s">
        <v>123</v>
      </c>
      <c r="B11" s="63">
        <v>211200</v>
      </c>
      <c r="C11" s="63"/>
      <c r="D11" s="63"/>
      <c r="E11" s="93">
        <v>44827</v>
      </c>
      <c r="F11" s="63" t="s">
        <v>124</v>
      </c>
      <c r="G11" s="63">
        <v>211200</v>
      </c>
      <c r="H11" s="63"/>
      <c r="I11" s="63"/>
      <c r="J11" s="63"/>
      <c r="K11" s="63"/>
      <c r="L11" s="63"/>
    </row>
    <row r="12" spans="1:12" customFormat="1" ht="15" x14ac:dyDescent="0.25">
      <c r="A12" s="92" t="s">
        <v>125</v>
      </c>
      <c r="B12" s="63">
        <v>26000</v>
      </c>
      <c r="C12" s="63"/>
      <c r="D12" s="63"/>
      <c r="E12" s="93">
        <v>44827</v>
      </c>
      <c r="F12" s="63" t="s">
        <v>124</v>
      </c>
      <c r="G12" s="63">
        <v>26000</v>
      </c>
      <c r="H12" s="63"/>
      <c r="I12" s="63"/>
      <c r="J12" s="63"/>
      <c r="K12" s="63"/>
      <c r="L12" s="63"/>
    </row>
    <row r="13" spans="1:12" customFormat="1" ht="15" x14ac:dyDescent="0.25">
      <c r="A13" s="92" t="s">
        <v>126</v>
      </c>
      <c r="B13" s="63">
        <v>24000</v>
      </c>
      <c r="C13" s="63"/>
      <c r="D13" s="63"/>
      <c r="E13" s="93">
        <v>44827</v>
      </c>
      <c r="F13" s="63" t="s">
        <v>124</v>
      </c>
      <c r="G13" s="63">
        <v>24000</v>
      </c>
      <c r="H13" s="63"/>
      <c r="I13" s="63"/>
      <c r="J13" s="63"/>
      <c r="K13" s="63"/>
      <c r="L13" s="63"/>
    </row>
    <row r="14" spans="1:12" customFormat="1" ht="15" x14ac:dyDescent="0.25">
      <c r="A14" s="92" t="s">
        <v>127</v>
      </c>
      <c r="B14" s="63">
        <v>24000</v>
      </c>
      <c r="C14" s="63"/>
      <c r="D14" s="63"/>
      <c r="E14" s="93">
        <v>44827</v>
      </c>
      <c r="F14" s="63" t="s">
        <v>124</v>
      </c>
      <c r="G14" s="63">
        <v>24000</v>
      </c>
      <c r="H14" s="63"/>
      <c r="I14" s="63"/>
      <c r="J14" s="63"/>
      <c r="K14" s="63"/>
      <c r="L14" s="63"/>
    </row>
    <row r="15" spans="1:12" customFormat="1" ht="15" x14ac:dyDescent="0.25">
      <c r="A15" s="92" t="s">
        <v>128</v>
      </c>
      <c r="B15" s="63">
        <v>13000</v>
      </c>
      <c r="C15" s="63"/>
      <c r="D15" s="63"/>
      <c r="E15" s="93">
        <v>44827</v>
      </c>
      <c r="F15" s="63" t="s">
        <v>124</v>
      </c>
      <c r="G15" s="63">
        <v>13000</v>
      </c>
      <c r="H15" s="63"/>
      <c r="I15" s="63"/>
      <c r="J15" s="63"/>
      <c r="K15" s="63"/>
      <c r="L15" s="63"/>
    </row>
    <row r="16" spans="1:12" customFormat="1" ht="15" x14ac:dyDescent="0.25">
      <c r="A16" s="92" t="s">
        <v>129</v>
      </c>
      <c r="B16" s="63">
        <v>13060</v>
      </c>
      <c r="C16" s="63"/>
      <c r="D16" s="63"/>
      <c r="E16" s="93">
        <v>44827</v>
      </c>
      <c r="F16" s="63" t="s">
        <v>124</v>
      </c>
      <c r="G16" s="63">
        <v>13060</v>
      </c>
      <c r="H16" s="63"/>
      <c r="I16" s="63"/>
      <c r="J16" s="63"/>
      <c r="K16" s="63"/>
      <c r="L16" s="63"/>
    </row>
    <row r="17" spans="1:13" customFormat="1" ht="15" x14ac:dyDescent="0.25">
      <c r="A17" s="92" t="s">
        <v>130</v>
      </c>
      <c r="B17" s="63">
        <v>13000</v>
      </c>
      <c r="C17" s="63"/>
      <c r="D17" s="63"/>
      <c r="E17" s="93">
        <v>44827</v>
      </c>
      <c r="F17" s="63" t="s">
        <v>124</v>
      </c>
      <c r="G17" s="63">
        <v>13000</v>
      </c>
      <c r="H17" s="63"/>
      <c r="I17" s="63"/>
      <c r="J17" s="63"/>
      <c r="K17" s="63"/>
      <c r="L17" s="63"/>
    </row>
    <row r="18" spans="1:13" customFormat="1" ht="15" x14ac:dyDescent="0.25">
      <c r="A18" s="92" t="s">
        <v>131</v>
      </c>
      <c r="B18" s="63">
        <v>13000</v>
      </c>
      <c r="C18" s="63"/>
      <c r="D18" s="63"/>
      <c r="E18" s="93">
        <v>44827</v>
      </c>
      <c r="F18" s="63" t="s">
        <v>124</v>
      </c>
      <c r="G18" s="63">
        <v>13000</v>
      </c>
      <c r="H18" s="63"/>
      <c r="I18" s="63"/>
      <c r="J18" s="63"/>
      <c r="K18" s="63"/>
      <c r="L18" s="63"/>
    </row>
    <row r="19" spans="1:13" customFormat="1" ht="15" x14ac:dyDescent="0.25">
      <c r="A19" s="92" t="s">
        <v>132</v>
      </c>
      <c r="B19" s="63">
        <v>13000</v>
      </c>
      <c r="C19" s="63"/>
      <c r="D19" s="63"/>
      <c r="E19" s="93">
        <v>44827</v>
      </c>
      <c r="F19" s="63" t="s">
        <v>124</v>
      </c>
      <c r="G19" s="63">
        <v>13000</v>
      </c>
      <c r="H19" s="63"/>
      <c r="I19" s="63"/>
      <c r="J19" s="63"/>
      <c r="K19" s="63"/>
      <c r="L19" s="63"/>
    </row>
    <row r="20" spans="1:13" s="96" customFormat="1" ht="15" x14ac:dyDescent="0.25">
      <c r="A20" s="94" t="s">
        <v>133</v>
      </c>
      <c r="B20" s="95">
        <f>SUM(B9:B19)</f>
        <v>1106760</v>
      </c>
      <c r="C20" s="95">
        <f>SUBTOTAL(9,C11:C11)</f>
        <v>0</v>
      </c>
      <c r="D20" s="95"/>
      <c r="E20" s="95"/>
      <c r="F20" s="95"/>
      <c r="G20" s="95">
        <f>SUM(G9:G19)</f>
        <v>1106760</v>
      </c>
      <c r="H20" s="95">
        <f t="shared" ref="H20:L20" si="0">SUBTOTAL(9,H11:H11)</f>
        <v>0</v>
      </c>
      <c r="I20" s="95">
        <f t="shared" si="0"/>
        <v>0</v>
      </c>
      <c r="J20" s="95">
        <f t="shared" si="0"/>
        <v>0</v>
      </c>
      <c r="K20" s="95">
        <f t="shared" si="0"/>
        <v>0</v>
      </c>
      <c r="L20" s="95">
        <f t="shared" si="0"/>
        <v>0</v>
      </c>
    </row>
    <row r="21" spans="1:13" customFormat="1" ht="15" x14ac:dyDescent="0.25"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65"/>
    </row>
    <row r="22" spans="1:13" s="54" customFormat="1" ht="15" x14ac:dyDescent="0.25">
      <c r="A22" t="s">
        <v>134</v>
      </c>
    </row>
    <row r="23" spans="1:13" s="54" customFormat="1" ht="15" x14ac:dyDescent="0.25">
      <c r="A23"/>
    </row>
    <row r="25" spans="1:13" ht="18.75" x14ac:dyDescent="0.3">
      <c r="A25" s="97" t="s">
        <v>88</v>
      </c>
      <c r="H25" s="240" t="s">
        <v>89</v>
      </c>
      <c r="I25" s="240"/>
      <c r="J25" s="240"/>
    </row>
    <row r="26" spans="1:13" ht="15.75" x14ac:dyDescent="0.25">
      <c r="A26" s="98" t="s">
        <v>135</v>
      </c>
      <c r="H26" s="231" t="s">
        <v>136</v>
      </c>
      <c r="I26" s="231"/>
      <c r="J26" s="231"/>
    </row>
    <row r="31" spans="1:13" x14ac:dyDescent="0.2">
      <c r="B31" s="72"/>
      <c r="C31" s="72"/>
      <c r="D31" s="52"/>
      <c r="E31" s="72"/>
      <c r="F31" s="72"/>
      <c r="G31" s="72"/>
      <c r="H31" s="72"/>
      <c r="I31" s="72"/>
      <c r="J31" s="72"/>
      <c r="K31" s="72"/>
      <c r="L31" s="72"/>
    </row>
    <row r="32" spans="1:13" x14ac:dyDescent="0.2">
      <c r="B32" s="72"/>
      <c r="C32" s="72"/>
      <c r="D32" s="52"/>
      <c r="E32" s="72"/>
      <c r="F32" s="72"/>
      <c r="G32" s="72"/>
      <c r="H32" s="72"/>
      <c r="I32" s="72"/>
      <c r="J32" s="72"/>
      <c r="K32" s="72"/>
      <c r="L32" s="72"/>
    </row>
    <row r="33" spans="4:4" s="72" customFormat="1" x14ac:dyDescent="0.2">
      <c r="D33" s="52"/>
    </row>
    <row r="34" spans="4:4" s="72" customFormat="1" x14ac:dyDescent="0.2">
      <c r="D34" s="52"/>
    </row>
    <row r="35" spans="4:4" s="72" customFormat="1" x14ac:dyDescent="0.2">
      <c r="D35" s="52"/>
    </row>
    <row r="36" spans="4:4" s="72" customFormat="1" x14ac:dyDescent="0.2">
      <c r="D36" s="52"/>
    </row>
    <row r="37" spans="4:4" s="72" customFormat="1" x14ac:dyDescent="0.2">
      <c r="D37" s="52"/>
    </row>
    <row r="38" spans="4:4" s="72" customFormat="1" x14ac:dyDescent="0.2">
      <c r="D38" s="52"/>
    </row>
    <row r="39" spans="4:4" s="72" customFormat="1" x14ac:dyDescent="0.2">
      <c r="D39" s="52"/>
    </row>
    <row r="40" spans="4:4" s="72" customFormat="1" x14ac:dyDescent="0.2">
      <c r="D40" s="52"/>
    </row>
    <row r="41" spans="4:4" s="72" customFormat="1" x14ac:dyDescent="0.2">
      <c r="D41" s="52"/>
    </row>
    <row r="42" spans="4:4" s="72" customFormat="1" x14ac:dyDescent="0.2">
      <c r="D42" s="52"/>
    </row>
    <row r="43" spans="4:4" s="72" customFormat="1" x14ac:dyDescent="0.2">
      <c r="D43" s="52"/>
    </row>
    <row r="44" spans="4:4" s="72" customFormat="1" x14ac:dyDescent="0.2">
      <c r="D44" s="52"/>
    </row>
    <row r="45" spans="4:4" s="72" customFormat="1" x14ac:dyDescent="0.2">
      <c r="D45" s="52"/>
    </row>
    <row r="46" spans="4:4" s="72" customFormat="1" x14ac:dyDescent="0.2">
      <c r="D46" s="52"/>
    </row>
    <row r="47" spans="4:4" s="72" customFormat="1" x14ac:dyDescent="0.2">
      <c r="D47" s="52"/>
    </row>
    <row r="48" spans="4:4" s="72" customFormat="1" x14ac:dyDescent="0.2">
      <c r="D48" s="52"/>
    </row>
    <row r="49" spans="4:4" s="72" customFormat="1" x14ac:dyDescent="0.2">
      <c r="D49" s="52"/>
    </row>
    <row r="50" spans="4:4" s="72" customFormat="1" x14ac:dyDescent="0.2">
      <c r="D50" s="52"/>
    </row>
    <row r="51" spans="4:4" s="72" customFormat="1" x14ac:dyDescent="0.2">
      <c r="D51" s="52"/>
    </row>
    <row r="52" spans="4:4" s="72" customFormat="1" x14ac:dyDescent="0.2">
      <c r="D52" s="52"/>
    </row>
    <row r="53" spans="4:4" s="72" customFormat="1" x14ac:dyDescent="0.2">
      <c r="D53" s="52"/>
    </row>
    <row r="54" spans="4:4" s="72" customFormat="1" x14ac:dyDescent="0.2">
      <c r="D54" s="52"/>
    </row>
    <row r="55" spans="4:4" s="72" customFormat="1" x14ac:dyDescent="0.2">
      <c r="D55" s="52"/>
    </row>
    <row r="56" spans="4:4" s="72" customFormat="1" x14ac:dyDescent="0.2">
      <c r="D56" s="52"/>
    </row>
    <row r="57" spans="4:4" s="72" customFormat="1" x14ac:dyDescent="0.2">
      <c r="D57" s="52"/>
    </row>
    <row r="58" spans="4:4" s="72" customFormat="1" x14ac:dyDescent="0.2">
      <c r="D58" s="52"/>
    </row>
    <row r="59" spans="4:4" s="72" customFormat="1" x14ac:dyDescent="0.2">
      <c r="D59" s="52"/>
    </row>
    <row r="60" spans="4:4" s="72" customFormat="1" x14ac:dyDescent="0.2">
      <c r="D60" s="52"/>
    </row>
    <row r="61" spans="4:4" s="72" customFormat="1" x14ac:dyDescent="0.2">
      <c r="D61" s="52"/>
    </row>
    <row r="62" spans="4:4" s="72" customFormat="1" x14ac:dyDescent="0.2">
      <c r="D62" s="52"/>
    </row>
    <row r="63" spans="4:4" s="72" customFormat="1" x14ac:dyDescent="0.2">
      <c r="D63" s="52"/>
    </row>
    <row r="64" spans="4:4" s="72" customFormat="1" x14ac:dyDescent="0.2">
      <c r="D64" s="52"/>
    </row>
    <row r="65" spans="4:4" s="72" customFormat="1" x14ac:dyDescent="0.2">
      <c r="D65" s="52"/>
    </row>
    <row r="66" spans="4:4" s="72" customFormat="1" x14ac:dyDescent="0.2">
      <c r="D66" s="52"/>
    </row>
    <row r="67" spans="4:4" s="72" customFormat="1" x14ac:dyDescent="0.2">
      <c r="D67" s="52"/>
    </row>
    <row r="68" spans="4:4" s="72" customFormat="1" x14ac:dyDescent="0.2">
      <c r="D68" s="52"/>
    </row>
    <row r="69" spans="4:4" s="72" customFormat="1" x14ac:dyDescent="0.2">
      <c r="D69" s="52"/>
    </row>
    <row r="70" spans="4:4" s="72" customFormat="1" x14ac:dyDescent="0.2">
      <c r="D70" s="52"/>
    </row>
    <row r="71" spans="4:4" s="72" customFormat="1" x14ac:dyDescent="0.2">
      <c r="D71" s="52"/>
    </row>
    <row r="72" spans="4:4" s="72" customFormat="1" x14ac:dyDescent="0.2">
      <c r="D72" s="52"/>
    </row>
    <row r="73" spans="4:4" s="72" customFormat="1" x14ac:dyDescent="0.2">
      <c r="D73" s="52"/>
    </row>
    <row r="74" spans="4:4" s="72" customFormat="1" x14ac:dyDescent="0.2">
      <c r="D74" s="52"/>
    </row>
    <row r="76" spans="4:4" s="72" customFormat="1" x14ac:dyDescent="0.2">
      <c r="D76" s="52"/>
    </row>
    <row r="77" spans="4:4" s="72" customFormat="1" x14ac:dyDescent="0.2">
      <c r="D77" s="52"/>
    </row>
    <row r="78" spans="4:4" s="72" customFormat="1" x14ac:dyDescent="0.2">
      <c r="D78" s="52"/>
    </row>
    <row r="79" spans="4:4" s="72" customFormat="1" x14ac:dyDescent="0.2">
      <c r="D79" s="52"/>
    </row>
    <row r="80" spans="4:4" s="72" customFormat="1" x14ac:dyDescent="0.2">
      <c r="D80" s="52"/>
    </row>
    <row r="117" spans="6:6" s="72" customFormat="1" x14ac:dyDescent="0.2"/>
    <row r="124" spans="6:6" s="72" customFormat="1" x14ac:dyDescent="0.2">
      <c r="F124" s="74">
        <v>0</v>
      </c>
    </row>
  </sheetData>
  <sheetProtection selectLockedCells="1" selectUnlockedCells="1"/>
  <mergeCells count="7">
    <mergeCell ref="H26:J26"/>
    <mergeCell ref="A3:L3"/>
    <mergeCell ref="A4:L4"/>
    <mergeCell ref="G6:L6"/>
    <mergeCell ref="G7:I7"/>
    <mergeCell ref="J7:L7"/>
    <mergeCell ref="H25:J2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5"/>
  <sheetViews>
    <sheetView tabSelected="1" topLeftCell="A10" zoomScaleNormal="100" workbookViewId="0">
      <selection activeCell="E37" sqref="E37"/>
    </sheetView>
  </sheetViews>
  <sheetFormatPr defaultRowHeight="12.75" x14ac:dyDescent="0.2"/>
  <cols>
    <col min="1" max="1" width="2.5703125" style="419" customWidth="1"/>
    <col min="2" max="2" width="4.42578125" style="419" customWidth="1"/>
    <col min="3" max="3" width="3.28515625" style="419" customWidth="1"/>
    <col min="4" max="4" width="44.85546875" style="419" customWidth="1"/>
    <col min="5" max="5" width="21.7109375" style="422" customWidth="1"/>
    <col min="6" max="6" width="17.28515625" style="423" customWidth="1"/>
    <col min="7" max="7" width="13.7109375" style="417" hidden="1" customWidth="1"/>
    <col min="8" max="8" width="11.7109375" style="417" hidden="1" customWidth="1"/>
    <col min="9" max="9" width="12.140625" style="417" hidden="1" customWidth="1"/>
    <col min="10" max="11" width="13.42578125" style="417" hidden="1" customWidth="1"/>
    <col min="12" max="13" width="13.5703125" style="417" hidden="1" customWidth="1"/>
    <col min="14" max="14" width="13.7109375" style="417" hidden="1" customWidth="1"/>
    <col min="15" max="15" width="13.5703125" style="417" hidden="1" customWidth="1"/>
    <col min="16" max="16" width="13.28515625" style="417" hidden="1" customWidth="1"/>
    <col min="17" max="17" width="13.42578125" style="417" hidden="1" customWidth="1"/>
    <col min="18" max="18" width="12.5703125" style="417" hidden="1" customWidth="1"/>
    <col min="19" max="19" width="8.28515625" style="403" customWidth="1"/>
    <col min="20" max="20" width="13.140625" style="418" customWidth="1"/>
    <col min="21" max="21" width="11.28515625" style="418" customWidth="1"/>
    <col min="22" max="22" width="13.85546875" style="403" customWidth="1"/>
    <col min="23" max="23" width="10.7109375" style="418" customWidth="1"/>
    <col min="24" max="24" width="17.85546875" style="418" customWidth="1"/>
    <col min="25" max="25" width="4" style="271" customWidth="1"/>
    <col min="26" max="26" width="21" style="272" customWidth="1"/>
    <col min="27" max="27" width="23.140625" style="272" customWidth="1"/>
    <col min="28" max="28" width="16.5703125" style="271" customWidth="1"/>
    <col min="29" max="16384" width="9.140625" style="271"/>
  </cols>
  <sheetData>
    <row r="1" spans="1:27" ht="19.5" customHeight="1" x14ac:dyDescent="0.25">
      <c r="A1" s="270" t="s">
        <v>393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7" ht="19.5" customHeight="1" x14ac:dyDescent="0.25">
      <c r="A2" s="270" t="s">
        <v>394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7" ht="12.75" customHeight="1" x14ac:dyDescent="0.2">
      <c r="A3" s="273"/>
      <c r="B3" s="273"/>
      <c r="C3" s="274"/>
      <c r="D3" s="273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</row>
    <row r="5" spans="1:27" s="288" customFormat="1" ht="12.75" customHeight="1" x14ac:dyDescent="0.2">
      <c r="A5" s="276" t="s">
        <v>395</v>
      </c>
      <c r="B5" s="277"/>
      <c r="C5" s="277"/>
      <c r="D5" s="278"/>
      <c r="E5" s="279" t="s">
        <v>396</v>
      </c>
      <c r="F5" s="280" t="s">
        <v>397</v>
      </c>
      <c r="G5" s="281" t="s">
        <v>357</v>
      </c>
      <c r="H5" s="281" t="s">
        <v>358</v>
      </c>
      <c r="I5" s="281" t="s">
        <v>359</v>
      </c>
      <c r="J5" s="282" t="s">
        <v>360</v>
      </c>
      <c r="K5" s="283" t="s">
        <v>361</v>
      </c>
      <c r="L5" s="283" t="s">
        <v>362</v>
      </c>
      <c r="M5" s="283" t="s">
        <v>363</v>
      </c>
      <c r="N5" s="283" t="s">
        <v>364</v>
      </c>
      <c r="O5" s="283" t="s">
        <v>365</v>
      </c>
      <c r="P5" s="283" t="s">
        <v>366</v>
      </c>
      <c r="Q5" s="283" t="s">
        <v>367</v>
      </c>
      <c r="R5" s="283" t="s">
        <v>368</v>
      </c>
      <c r="S5" s="284" t="s">
        <v>398</v>
      </c>
      <c r="T5" s="285" t="s">
        <v>399</v>
      </c>
      <c r="U5" s="286" t="s">
        <v>400</v>
      </c>
      <c r="V5" s="287"/>
      <c r="W5" s="285" t="s">
        <v>401</v>
      </c>
      <c r="X5" s="285" t="s">
        <v>402</v>
      </c>
      <c r="Z5" s="272"/>
      <c r="AA5" s="272"/>
    </row>
    <row r="6" spans="1:27" s="288" customFormat="1" ht="21.75" customHeight="1" x14ac:dyDescent="0.2">
      <c r="A6" s="289"/>
      <c r="B6" s="290"/>
      <c r="C6" s="290"/>
      <c r="D6" s="291"/>
      <c r="E6" s="292"/>
      <c r="F6" s="293"/>
      <c r="G6" s="294"/>
      <c r="H6" s="294"/>
      <c r="I6" s="294"/>
      <c r="J6" s="295"/>
      <c r="K6" s="296"/>
      <c r="L6" s="296"/>
      <c r="M6" s="296"/>
      <c r="N6" s="296"/>
      <c r="O6" s="296"/>
      <c r="P6" s="296"/>
      <c r="Q6" s="296"/>
      <c r="R6" s="296"/>
      <c r="S6" s="297"/>
      <c r="T6" s="298"/>
      <c r="U6" s="299" t="s">
        <v>403</v>
      </c>
      <c r="V6" s="300" t="s">
        <v>404</v>
      </c>
      <c r="W6" s="298"/>
      <c r="X6" s="298"/>
      <c r="Z6" s="272"/>
      <c r="AA6" s="272"/>
    </row>
    <row r="7" spans="1:27" ht="18" x14ac:dyDescent="0.25">
      <c r="A7" s="301" t="s">
        <v>405</v>
      </c>
      <c r="B7" s="302"/>
      <c r="C7" s="302"/>
      <c r="D7" s="303"/>
      <c r="E7" s="304"/>
      <c r="F7" s="305"/>
      <c r="G7" s="306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8"/>
      <c r="S7" s="307"/>
      <c r="T7" s="309"/>
      <c r="U7" s="310"/>
      <c r="V7" s="307"/>
      <c r="W7" s="309"/>
      <c r="X7" s="309"/>
    </row>
    <row r="8" spans="1:27" ht="38.25" customHeight="1" x14ac:dyDescent="0.25">
      <c r="A8" s="301"/>
      <c r="B8" s="311" t="s">
        <v>406</v>
      </c>
      <c r="C8" s="311"/>
      <c r="D8" s="312"/>
      <c r="E8" s="313" t="s">
        <v>407</v>
      </c>
      <c r="F8" s="314">
        <v>10000000</v>
      </c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07"/>
      <c r="T8" s="309" t="s">
        <v>408</v>
      </c>
      <c r="U8" s="310">
        <f t="shared" ref="U8:U9" si="0">V8/F8</f>
        <v>0</v>
      </c>
      <c r="V8" s="316">
        <v>0</v>
      </c>
      <c r="W8" s="309"/>
      <c r="X8" s="309"/>
    </row>
    <row r="9" spans="1:27" ht="18" x14ac:dyDescent="0.25">
      <c r="A9" s="301"/>
      <c r="B9" s="317" t="s">
        <v>409</v>
      </c>
      <c r="C9" s="317"/>
      <c r="D9" s="303"/>
      <c r="E9" s="313" t="s">
        <v>407</v>
      </c>
      <c r="F9" s="318">
        <v>20000000</v>
      </c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20"/>
      <c r="T9" s="321" t="s">
        <v>408</v>
      </c>
      <c r="U9" s="322">
        <f t="shared" si="0"/>
        <v>2.9846250000000001E-2</v>
      </c>
      <c r="V9" s="323">
        <v>596925</v>
      </c>
      <c r="W9" s="321"/>
      <c r="X9" s="321"/>
    </row>
    <row r="10" spans="1:27" ht="18" x14ac:dyDescent="0.25">
      <c r="A10" s="301"/>
      <c r="B10" s="324" t="s">
        <v>389</v>
      </c>
      <c r="C10" s="302"/>
      <c r="D10" s="303"/>
      <c r="E10" s="313"/>
      <c r="F10" s="325">
        <f>SUM(F8:F9)</f>
        <v>30000000</v>
      </c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7"/>
      <c r="T10" s="328"/>
      <c r="U10" s="329"/>
      <c r="V10" s="330">
        <f>SUM(V8:V9)</f>
        <v>596925</v>
      </c>
      <c r="W10" s="328"/>
      <c r="X10" s="328"/>
    </row>
    <row r="11" spans="1:27" s="338" customFormat="1" ht="23.25" customHeight="1" x14ac:dyDescent="0.25">
      <c r="A11" s="301" t="s">
        <v>410</v>
      </c>
      <c r="B11" s="302"/>
      <c r="C11" s="302"/>
      <c r="D11" s="331"/>
      <c r="E11" s="332"/>
      <c r="F11" s="333"/>
      <c r="G11" s="306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5"/>
      <c r="S11" s="334"/>
      <c r="T11" s="336"/>
      <c r="U11" s="337"/>
      <c r="V11" s="306"/>
      <c r="W11" s="336"/>
      <c r="X11" s="336"/>
      <c r="Z11" s="339"/>
      <c r="AA11" s="339"/>
    </row>
    <row r="12" spans="1:27" s="338" customFormat="1" ht="16.5" customHeight="1" x14ac:dyDescent="0.25">
      <c r="A12" s="340"/>
      <c r="B12" s="317" t="s">
        <v>411</v>
      </c>
      <c r="C12" s="317"/>
      <c r="D12" s="331"/>
      <c r="E12" s="332"/>
      <c r="F12" s="333">
        <v>40261034.799999997</v>
      </c>
      <c r="G12" s="306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5"/>
      <c r="S12" s="334"/>
      <c r="T12" s="336" t="s">
        <v>408</v>
      </c>
      <c r="U12" s="337">
        <f t="shared" ref="U12:U22" si="1">V12/F12</f>
        <v>0</v>
      </c>
      <c r="V12" s="316">
        <v>0</v>
      </c>
      <c r="W12" s="336"/>
      <c r="X12" s="336"/>
      <c r="Z12" s="339"/>
      <c r="AA12" s="339"/>
    </row>
    <row r="13" spans="1:27" s="338" customFormat="1" ht="16.5" customHeight="1" x14ac:dyDescent="0.25">
      <c r="A13" s="340"/>
      <c r="B13" s="317" t="s">
        <v>412</v>
      </c>
      <c r="C13" s="317"/>
      <c r="D13" s="341"/>
      <c r="E13" s="342"/>
      <c r="F13" s="333">
        <v>500000</v>
      </c>
      <c r="G13" s="343"/>
      <c r="H13" s="344"/>
      <c r="I13" s="344"/>
      <c r="J13" s="344"/>
      <c r="K13" s="344"/>
      <c r="L13" s="344"/>
      <c r="M13" s="344"/>
      <c r="N13" s="344"/>
      <c r="O13" s="344"/>
      <c r="P13" s="344"/>
      <c r="Q13" s="344"/>
      <c r="R13" s="345"/>
      <c r="S13" s="334"/>
      <c r="T13" s="336" t="s">
        <v>408</v>
      </c>
      <c r="U13" s="337">
        <f t="shared" si="1"/>
        <v>0</v>
      </c>
      <c r="V13" s="316">
        <v>0</v>
      </c>
      <c r="W13" s="336"/>
      <c r="X13" s="336"/>
      <c r="Z13" s="339"/>
      <c r="AA13" s="339"/>
    </row>
    <row r="14" spans="1:27" s="338" customFormat="1" ht="38.25" customHeight="1" x14ac:dyDescent="0.25">
      <c r="A14" s="340"/>
      <c r="B14" s="346" t="s">
        <v>413</v>
      </c>
      <c r="C14" s="346"/>
      <c r="D14" s="347"/>
      <c r="E14" s="332" t="s">
        <v>414</v>
      </c>
      <c r="F14" s="333">
        <v>20000000</v>
      </c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5"/>
      <c r="S14" s="334"/>
      <c r="T14" s="336" t="s">
        <v>408</v>
      </c>
      <c r="U14" s="337">
        <f t="shared" si="1"/>
        <v>0</v>
      </c>
      <c r="V14" s="316">
        <v>0</v>
      </c>
      <c r="W14" s="336"/>
      <c r="X14" s="336"/>
      <c r="Z14" s="339"/>
      <c r="AA14" s="339"/>
    </row>
    <row r="15" spans="1:27" s="338" customFormat="1" ht="19.5" customHeight="1" x14ac:dyDescent="0.25">
      <c r="A15" s="340"/>
      <c r="B15" s="317" t="s">
        <v>415</v>
      </c>
      <c r="C15" s="317"/>
      <c r="D15" s="341"/>
      <c r="E15" s="342"/>
      <c r="F15" s="333">
        <v>2000000</v>
      </c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5"/>
      <c r="S15" s="334"/>
      <c r="T15" s="336" t="s">
        <v>408</v>
      </c>
      <c r="U15" s="337">
        <f t="shared" si="1"/>
        <v>0</v>
      </c>
      <c r="V15" s="316">
        <v>0</v>
      </c>
      <c r="W15" s="336"/>
      <c r="X15" s="336"/>
      <c r="Z15" s="339"/>
      <c r="AA15" s="339"/>
    </row>
    <row r="16" spans="1:27" s="338" customFormat="1" ht="19.5" customHeight="1" x14ac:dyDescent="0.25">
      <c r="A16" s="340"/>
      <c r="B16" s="317" t="s">
        <v>416</v>
      </c>
      <c r="C16" s="317"/>
      <c r="D16" s="341"/>
      <c r="E16" s="342"/>
      <c r="F16" s="333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5"/>
      <c r="S16" s="334"/>
      <c r="T16" s="336" t="s">
        <v>408</v>
      </c>
      <c r="U16" s="337"/>
      <c r="V16" s="316">
        <v>0</v>
      </c>
      <c r="W16" s="336"/>
      <c r="X16" s="336"/>
      <c r="Z16" s="339"/>
      <c r="AA16" s="339"/>
    </row>
    <row r="17" spans="1:27" s="338" customFormat="1" ht="19.5" customHeight="1" x14ac:dyDescent="0.25">
      <c r="A17" s="340"/>
      <c r="B17" s="317" t="s">
        <v>417</v>
      </c>
      <c r="C17" s="317"/>
      <c r="D17" s="341"/>
      <c r="E17" s="342"/>
      <c r="F17" s="333">
        <v>5000000</v>
      </c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5"/>
      <c r="S17" s="334"/>
      <c r="T17" s="336" t="s">
        <v>408</v>
      </c>
      <c r="U17" s="337">
        <f t="shared" si="1"/>
        <v>0</v>
      </c>
      <c r="V17" s="316">
        <v>0</v>
      </c>
      <c r="W17" s="336"/>
      <c r="X17" s="336"/>
      <c r="Z17" s="339"/>
      <c r="AA17" s="339"/>
    </row>
    <row r="18" spans="1:27" s="338" customFormat="1" ht="19.5" customHeight="1" x14ac:dyDescent="0.25">
      <c r="A18" s="340"/>
      <c r="B18" s="348" t="s">
        <v>418</v>
      </c>
      <c r="C18" s="348"/>
      <c r="D18" s="349"/>
      <c r="E18" s="342"/>
      <c r="F18" s="333">
        <v>2000000</v>
      </c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5"/>
      <c r="S18" s="334"/>
      <c r="T18" s="336" t="s">
        <v>408</v>
      </c>
      <c r="U18" s="337">
        <f t="shared" si="1"/>
        <v>0</v>
      </c>
      <c r="V18" s="316">
        <v>0</v>
      </c>
      <c r="W18" s="336"/>
      <c r="X18" s="336"/>
      <c r="Z18" s="339"/>
      <c r="AA18" s="339"/>
    </row>
    <row r="19" spans="1:27" s="338" customFormat="1" ht="19.5" customHeight="1" x14ac:dyDescent="0.25">
      <c r="A19" s="340"/>
      <c r="B19" s="317" t="s">
        <v>419</v>
      </c>
      <c r="C19" s="317"/>
      <c r="D19" s="341"/>
      <c r="E19" s="342"/>
      <c r="F19" s="333">
        <v>5000000</v>
      </c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5"/>
      <c r="S19" s="334"/>
      <c r="T19" s="336" t="s">
        <v>408</v>
      </c>
      <c r="U19" s="337">
        <f t="shared" si="1"/>
        <v>0</v>
      </c>
      <c r="V19" s="316">
        <v>0</v>
      </c>
      <c r="W19" s="336"/>
      <c r="X19" s="336"/>
      <c r="Z19" s="339"/>
      <c r="AA19" s="339"/>
    </row>
    <row r="20" spans="1:27" s="338" customFormat="1" ht="19.5" customHeight="1" x14ac:dyDescent="0.25">
      <c r="A20" s="340"/>
      <c r="B20" s="317" t="s">
        <v>420</v>
      </c>
      <c r="C20" s="317"/>
      <c r="D20" s="341"/>
      <c r="E20" s="342"/>
      <c r="F20" s="333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5"/>
      <c r="S20" s="334"/>
      <c r="T20" s="336" t="s">
        <v>408</v>
      </c>
      <c r="U20" s="337"/>
      <c r="V20" s="316">
        <v>0</v>
      </c>
      <c r="W20" s="336"/>
      <c r="X20" s="336"/>
      <c r="Z20" s="339"/>
      <c r="AA20" s="339"/>
    </row>
    <row r="21" spans="1:27" s="338" customFormat="1" ht="19.5" customHeight="1" x14ac:dyDescent="0.25">
      <c r="A21" s="340"/>
      <c r="B21" s="317" t="s">
        <v>421</v>
      </c>
      <c r="C21" s="317"/>
      <c r="D21" s="341"/>
      <c r="E21" s="342"/>
      <c r="F21" s="333">
        <v>5000000</v>
      </c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5"/>
      <c r="S21" s="334"/>
      <c r="T21" s="336" t="s">
        <v>408</v>
      </c>
      <c r="U21" s="337">
        <f t="shared" si="1"/>
        <v>0</v>
      </c>
      <c r="V21" s="316">
        <v>0</v>
      </c>
      <c r="W21" s="336"/>
      <c r="X21" s="336"/>
      <c r="Z21" s="339"/>
      <c r="AA21" s="339"/>
    </row>
    <row r="22" spans="1:27" s="338" customFormat="1" ht="19.5" customHeight="1" x14ac:dyDescent="0.25">
      <c r="A22" s="340"/>
      <c r="B22" s="317" t="s">
        <v>422</v>
      </c>
      <c r="C22" s="317"/>
      <c r="D22" s="341"/>
      <c r="E22" s="342"/>
      <c r="F22" s="350">
        <v>3000000</v>
      </c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51"/>
      <c r="S22" s="320"/>
      <c r="T22" s="321" t="s">
        <v>408</v>
      </c>
      <c r="U22" s="322">
        <f t="shared" si="1"/>
        <v>0</v>
      </c>
      <c r="V22" s="352">
        <v>0</v>
      </c>
      <c r="W22" s="321"/>
      <c r="X22" s="321"/>
      <c r="Z22" s="339"/>
      <c r="AA22" s="339"/>
    </row>
    <row r="23" spans="1:27" s="338" customFormat="1" ht="18" x14ac:dyDescent="0.25">
      <c r="A23" s="340"/>
      <c r="B23" s="324" t="s">
        <v>389</v>
      </c>
      <c r="C23" s="353"/>
      <c r="D23" s="341"/>
      <c r="E23" s="332"/>
      <c r="F23" s="354">
        <f>SUM(F12:F22)</f>
        <v>82761034.799999997</v>
      </c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5"/>
      <c r="S23" s="334"/>
      <c r="T23" s="336"/>
      <c r="U23" s="337"/>
      <c r="V23" s="355">
        <v>0</v>
      </c>
      <c r="W23" s="336"/>
      <c r="X23" s="336"/>
      <c r="Z23" s="339"/>
      <c r="AA23" s="339"/>
    </row>
    <row r="24" spans="1:27" s="338" customFormat="1" ht="9.75" customHeight="1" thickBot="1" x14ac:dyDescent="0.3">
      <c r="A24" s="356"/>
      <c r="B24" s="357"/>
      <c r="C24" s="358"/>
      <c r="D24" s="359"/>
      <c r="E24" s="360"/>
      <c r="F24" s="361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3"/>
      <c r="S24" s="362"/>
      <c r="T24" s="364"/>
      <c r="U24" s="365"/>
      <c r="V24" s="366"/>
      <c r="W24" s="364"/>
      <c r="X24" s="364"/>
      <c r="Z24" s="339"/>
      <c r="AA24" s="339"/>
    </row>
    <row r="25" spans="1:27" s="338" customFormat="1" ht="18" x14ac:dyDescent="0.25">
      <c r="A25" s="340" t="s">
        <v>423</v>
      </c>
      <c r="B25" s="324"/>
      <c r="C25" s="324"/>
      <c r="D25" s="341"/>
      <c r="E25" s="332"/>
      <c r="F25" s="333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5"/>
      <c r="S25" s="334"/>
      <c r="T25" s="336"/>
      <c r="U25" s="337"/>
      <c r="V25" s="306"/>
      <c r="W25" s="336"/>
      <c r="X25" s="336"/>
      <c r="Z25" s="339"/>
      <c r="AA25" s="339"/>
    </row>
    <row r="26" spans="1:27" s="338" customFormat="1" ht="18" x14ac:dyDescent="0.25">
      <c r="A26" s="367"/>
      <c r="B26" s="317" t="s">
        <v>424</v>
      </c>
      <c r="C26" s="317"/>
      <c r="D26" s="341"/>
      <c r="E26" s="332"/>
      <c r="F26" s="368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5"/>
      <c r="S26" s="334"/>
      <c r="T26" s="336"/>
      <c r="U26" s="337"/>
      <c r="V26" s="306"/>
      <c r="W26" s="336"/>
      <c r="X26" s="336"/>
      <c r="Z26" s="339"/>
      <c r="AA26" s="339"/>
    </row>
    <row r="27" spans="1:27" s="338" customFormat="1" ht="36" customHeight="1" x14ac:dyDescent="0.25">
      <c r="A27" s="367"/>
      <c r="B27" s="346" t="s">
        <v>425</v>
      </c>
      <c r="C27" s="346"/>
      <c r="D27" s="347"/>
      <c r="E27" s="332"/>
      <c r="F27" s="333">
        <v>500000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5"/>
      <c r="S27" s="334"/>
      <c r="T27" s="336" t="s">
        <v>408</v>
      </c>
      <c r="U27" s="337">
        <f t="shared" ref="U27:U31" si="2">V27/F27</f>
        <v>0.95848131999999997</v>
      </c>
      <c r="V27" s="369">
        <v>479240.66</v>
      </c>
      <c r="W27" s="336"/>
      <c r="X27" s="370"/>
      <c r="Z27" s="339"/>
      <c r="AA27" s="371"/>
    </row>
    <row r="28" spans="1:27" s="338" customFormat="1" ht="55.5" customHeight="1" x14ac:dyDescent="0.25">
      <c r="A28" s="367"/>
      <c r="B28" s="311" t="s">
        <v>426</v>
      </c>
      <c r="C28" s="311"/>
      <c r="D28" s="312"/>
      <c r="E28" s="332"/>
      <c r="F28" s="333">
        <v>8000000</v>
      </c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5"/>
      <c r="S28" s="334"/>
      <c r="T28" s="336" t="s">
        <v>408</v>
      </c>
      <c r="U28" s="337">
        <f t="shared" si="2"/>
        <v>0</v>
      </c>
      <c r="V28" s="372">
        <v>0</v>
      </c>
      <c r="W28" s="336"/>
      <c r="X28" s="370"/>
      <c r="Z28" s="339"/>
      <c r="AA28" s="371"/>
    </row>
    <row r="29" spans="1:27" s="338" customFormat="1" ht="18" customHeight="1" x14ac:dyDescent="0.25">
      <c r="A29" s="367"/>
      <c r="B29" s="346" t="s">
        <v>427</v>
      </c>
      <c r="C29" s="346"/>
      <c r="D29" s="347"/>
      <c r="E29" s="332"/>
      <c r="F29" s="333">
        <v>5000000</v>
      </c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5"/>
      <c r="S29" s="334"/>
      <c r="T29" s="336" t="s">
        <v>408</v>
      </c>
      <c r="U29" s="337">
        <f t="shared" si="2"/>
        <v>0</v>
      </c>
      <c r="V29" s="372">
        <v>0</v>
      </c>
      <c r="W29" s="336"/>
      <c r="X29" s="370"/>
      <c r="Z29" s="339"/>
      <c r="AA29" s="371"/>
    </row>
    <row r="30" spans="1:27" s="338" customFormat="1" ht="18" x14ac:dyDescent="0.25">
      <c r="A30" s="367"/>
      <c r="B30" s="373" t="s">
        <v>428</v>
      </c>
      <c r="C30" s="373"/>
      <c r="D30" s="341"/>
      <c r="E30" s="332"/>
      <c r="F30" s="333">
        <v>20000000</v>
      </c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5"/>
      <c r="S30" s="334"/>
      <c r="T30" s="336" t="s">
        <v>408</v>
      </c>
      <c r="U30" s="337">
        <f>V30/F30</f>
        <v>0</v>
      </c>
      <c r="V30" s="372">
        <v>0</v>
      </c>
      <c r="W30" s="336"/>
      <c r="X30" s="370"/>
      <c r="Z30" s="339"/>
      <c r="AA30" s="371"/>
    </row>
    <row r="31" spans="1:27" s="338" customFormat="1" ht="18" x14ac:dyDescent="0.25">
      <c r="A31" s="367"/>
      <c r="B31" s="374" t="s">
        <v>429</v>
      </c>
      <c r="C31" s="375"/>
      <c r="D31" s="341"/>
      <c r="E31" s="332"/>
      <c r="F31" s="350">
        <v>2000000</v>
      </c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51"/>
      <c r="S31" s="320"/>
      <c r="T31" s="336" t="s">
        <v>408</v>
      </c>
      <c r="U31" s="337">
        <f t="shared" si="2"/>
        <v>0</v>
      </c>
      <c r="V31" s="372">
        <v>0</v>
      </c>
      <c r="W31" s="321"/>
      <c r="X31" s="376"/>
      <c r="Z31" s="339"/>
      <c r="AA31" s="371"/>
    </row>
    <row r="32" spans="1:27" ht="18" x14ac:dyDescent="0.25">
      <c r="A32" s="377"/>
      <c r="B32" s="378" t="s">
        <v>389</v>
      </c>
      <c r="C32" s="379"/>
      <c r="D32" s="303"/>
      <c r="E32" s="332"/>
      <c r="F32" s="380">
        <f t="shared" ref="F32:R32" si="3">SUM(F27:F31)</f>
        <v>35500000</v>
      </c>
      <c r="G32" s="380">
        <f t="shared" si="3"/>
        <v>0</v>
      </c>
      <c r="H32" s="380">
        <f t="shared" si="3"/>
        <v>0</v>
      </c>
      <c r="I32" s="380">
        <f t="shared" si="3"/>
        <v>0</v>
      </c>
      <c r="J32" s="380">
        <f t="shared" si="3"/>
        <v>0</v>
      </c>
      <c r="K32" s="380">
        <f t="shared" si="3"/>
        <v>0</v>
      </c>
      <c r="L32" s="380">
        <f t="shared" si="3"/>
        <v>0</v>
      </c>
      <c r="M32" s="380">
        <f t="shared" si="3"/>
        <v>0</v>
      </c>
      <c r="N32" s="380">
        <f t="shared" si="3"/>
        <v>0</v>
      </c>
      <c r="O32" s="380">
        <f t="shared" si="3"/>
        <v>0</v>
      </c>
      <c r="P32" s="380">
        <f t="shared" si="3"/>
        <v>0</v>
      </c>
      <c r="Q32" s="380">
        <f t="shared" si="3"/>
        <v>0</v>
      </c>
      <c r="R32" s="380">
        <f t="shared" si="3"/>
        <v>0</v>
      </c>
      <c r="S32" s="380"/>
      <c r="T32" s="381"/>
      <c r="U32" s="382">
        <f>V32/F32</f>
        <v>1.349973690140845E-2</v>
      </c>
      <c r="V32" s="383">
        <f>SUM(V27:V31)</f>
        <v>479240.66</v>
      </c>
      <c r="W32" s="384"/>
      <c r="X32" s="384"/>
    </row>
    <row r="33" spans="1:33" ht="15.75" customHeight="1" x14ac:dyDescent="0.25">
      <c r="A33" s="385"/>
      <c r="B33" s="386" t="s">
        <v>430</v>
      </c>
      <c r="C33" s="386"/>
      <c r="D33" s="387"/>
      <c r="E33" s="388"/>
      <c r="F33" s="381">
        <f t="shared" ref="F33:R33" si="4">F32+F23+F10</f>
        <v>148261034.80000001</v>
      </c>
      <c r="G33" s="381">
        <f t="shared" si="4"/>
        <v>0</v>
      </c>
      <c r="H33" s="381">
        <f t="shared" si="4"/>
        <v>0</v>
      </c>
      <c r="I33" s="381">
        <f t="shared" si="4"/>
        <v>0</v>
      </c>
      <c r="J33" s="381">
        <f t="shared" si="4"/>
        <v>0</v>
      </c>
      <c r="K33" s="381">
        <f t="shared" si="4"/>
        <v>0</v>
      </c>
      <c r="L33" s="381">
        <f t="shared" si="4"/>
        <v>0</v>
      </c>
      <c r="M33" s="381">
        <f t="shared" si="4"/>
        <v>0</v>
      </c>
      <c r="N33" s="381">
        <f t="shared" si="4"/>
        <v>0</v>
      </c>
      <c r="O33" s="381">
        <f t="shared" si="4"/>
        <v>0</v>
      </c>
      <c r="P33" s="381">
        <f t="shared" si="4"/>
        <v>0</v>
      </c>
      <c r="Q33" s="381">
        <f t="shared" si="4"/>
        <v>0</v>
      </c>
      <c r="R33" s="381">
        <f t="shared" si="4"/>
        <v>0</v>
      </c>
      <c r="S33" s="381"/>
      <c r="T33" s="381"/>
      <c r="U33" s="382">
        <f>V33/F33</f>
        <v>7.2585872711040857E-3</v>
      </c>
      <c r="V33" s="389">
        <f>V32+V23+V10</f>
        <v>1076165.6599999999</v>
      </c>
      <c r="W33" s="321"/>
      <c r="X33" s="321"/>
    </row>
    <row r="34" spans="1:33" s="288" customFormat="1" x14ac:dyDescent="0.2">
      <c r="A34" s="390"/>
      <c r="B34" s="390"/>
      <c r="C34" s="390"/>
      <c r="D34" s="390"/>
      <c r="E34" s="391"/>
      <c r="F34" s="392"/>
      <c r="G34" s="393"/>
      <c r="H34" s="393"/>
      <c r="I34" s="393"/>
      <c r="J34" s="394"/>
      <c r="K34" s="394"/>
      <c r="L34" s="394"/>
      <c r="M34" s="394"/>
      <c r="N34" s="394"/>
      <c r="O34" s="394"/>
      <c r="P34" s="394"/>
      <c r="Q34" s="394"/>
      <c r="R34" s="394"/>
      <c r="S34" s="315"/>
      <c r="T34" s="392"/>
      <c r="U34" s="392"/>
      <c r="V34" s="395"/>
      <c r="W34" s="392"/>
      <c r="X34" s="392"/>
      <c r="Z34" s="396"/>
      <c r="AA34" s="272"/>
    </row>
    <row r="35" spans="1:33" s="288" customFormat="1" x14ac:dyDescent="0.2">
      <c r="A35" s="397"/>
      <c r="B35" s="397"/>
      <c r="C35" s="397"/>
      <c r="D35" s="398" t="s">
        <v>352</v>
      </c>
      <c r="E35" s="399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1"/>
      <c r="U35" s="401"/>
      <c r="V35" s="315"/>
      <c r="W35" s="392"/>
      <c r="X35" s="392"/>
      <c r="Z35" s="272"/>
      <c r="AA35" s="272"/>
    </row>
    <row r="36" spans="1:33" s="288" customFormat="1" x14ac:dyDescent="0.2">
      <c r="A36" s="397"/>
      <c r="B36" s="397"/>
      <c r="C36" s="397"/>
      <c r="D36" s="402"/>
      <c r="E36" s="399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1"/>
      <c r="U36" s="401"/>
      <c r="V36" s="315"/>
      <c r="W36" s="392"/>
      <c r="X36" s="392"/>
      <c r="Z36" s="272"/>
      <c r="AA36" s="272"/>
    </row>
    <row r="37" spans="1:33" s="288" customFormat="1" x14ac:dyDescent="0.2">
      <c r="A37" s="397"/>
      <c r="B37" s="397"/>
      <c r="C37" s="397"/>
      <c r="D37" s="402"/>
      <c r="E37" s="399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1"/>
      <c r="U37" s="401"/>
      <c r="V37" s="315"/>
      <c r="W37" s="392"/>
      <c r="X37" s="392"/>
      <c r="Z37" s="272"/>
      <c r="AA37" s="272"/>
    </row>
    <row r="38" spans="1:33" s="288" customFormat="1" x14ac:dyDescent="0.2">
      <c r="A38" s="397"/>
      <c r="B38" s="397"/>
      <c r="C38" s="397"/>
      <c r="D38" s="397"/>
      <c r="E38" s="399"/>
      <c r="F38" s="393"/>
      <c r="G38" s="393"/>
      <c r="H38" s="393"/>
      <c r="I38" s="393"/>
      <c r="J38" s="394"/>
      <c r="K38" s="394"/>
      <c r="L38" s="394"/>
      <c r="M38" s="394"/>
      <c r="N38" s="394"/>
      <c r="O38" s="394"/>
      <c r="P38" s="394"/>
      <c r="Q38" s="394"/>
      <c r="R38" s="394"/>
      <c r="S38" s="403"/>
      <c r="T38" s="401"/>
      <c r="U38" s="401"/>
      <c r="V38" s="403"/>
      <c r="W38" s="401"/>
      <c r="X38" s="401"/>
      <c r="Z38" s="272"/>
      <c r="AA38" s="272"/>
    </row>
    <row r="39" spans="1:33" s="288" customFormat="1" ht="18" x14ac:dyDescent="0.25">
      <c r="A39" s="397"/>
      <c r="B39" s="397"/>
      <c r="C39" s="397"/>
      <c r="D39" s="404" t="s">
        <v>431</v>
      </c>
      <c r="E39" s="405"/>
      <c r="F39" s="406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6"/>
      <c r="S39" s="406"/>
      <c r="T39" s="406"/>
      <c r="U39" s="407" t="s">
        <v>89</v>
      </c>
      <c r="V39" s="407"/>
      <c r="W39" s="326"/>
      <c r="X39" s="326"/>
      <c r="Y39" s="408"/>
      <c r="Z39" s="408"/>
      <c r="AA39" s="408"/>
      <c r="AB39" s="408"/>
      <c r="AC39" s="408"/>
      <c r="AD39" s="408"/>
      <c r="AE39" s="408"/>
      <c r="AF39" s="408"/>
      <c r="AG39" s="408"/>
    </row>
    <row r="40" spans="1:33" s="288" customFormat="1" ht="18" x14ac:dyDescent="0.25">
      <c r="A40" s="397"/>
      <c r="B40" s="397"/>
      <c r="C40" s="397"/>
      <c r="D40" s="409" t="s">
        <v>432</v>
      </c>
      <c r="E40" s="405"/>
      <c r="F40" s="406"/>
      <c r="G40" s="406"/>
      <c r="H40" s="406"/>
      <c r="I40" s="406"/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10" t="s">
        <v>92</v>
      </c>
      <c r="V40" s="410"/>
      <c r="W40" s="315"/>
      <c r="X40" s="315"/>
      <c r="Y40" s="411"/>
      <c r="Z40" s="411"/>
      <c r="AA40" s="411"/>
      <c r="AB40" s="411"/>
      <c r="AC40" s="411"/>
      <c r="AD40" s="411"/>
      <c r="AE40" s="411"/>
      <c r="AF40" s="411"/>
      <c r="AG40" s="411"/>
    </row>
    <row r="41" spans="1:33" s="288" customFormat="1" x14ac:dyDescent="0.2">
      <c r="A41" s="397"/>
      <c r="B41" s="397"/>
      <c r="C41" s="397"/>
      <c r="D41" s="397"/>
      <c r="E41" s="399"/>
      <c r="F41" s="393"/>
      <c r="G41" s="393"/>
      <c r="H41" s="393"/>
      <c r="I41" s="393"/>
      <c r="J41" s="394"/>
      <c r="K41" s="394"/>
      <c r="L41" s="394"/>
      <c r="M41" s="394"/>
      <c r="N41" s="394"/>
      <c r="O41" s="394"/>
      <c r="P41" s="394"/>
      <c r="Q41" s="394"/>
      <c r="R41" s="394"/>
      <c r="S41" s="403"/>
      <c r="T41" s="401"/>
      <c r="U41" s="401"/>
      <c r="V41" s="403"/>
      <c r="W41" s="401"/>
      <c r="X41" s="401"/>
      <c r="Z41" s="272"/>
      <c r="AA41" s="272"/>
    </row>
    <row r="42" spans="1:33" s="288" customFormat="1" x14ac:dyDescent="0.2">
      <c r="A42" s="397"/>
      <c r="B42" s="397"/>
      <c r="C42" s="397"/>
      <c r="D42" s="397"/>
      <c r="E42" s="399"/>
      <c r="F42" s="393"/>
      <c r="G42" s="393"/>
      <c r="H42" s="393"/>
      <c r="I42" s="393"/>
      <c r="J42" s="394"/>
      <c r="K42" s="394"/>
      <c r="L42" s="394"/>
      <c r="M42" s="394"/>
      <c r="N42" s="394"/>
      <c r="O42" s="394"/>
      <c r="P42" s="394"/>
      <c r="Q42" s="394"/>
      <c r="R42" s="394"/>
      <c r="S42" s="403"/>
      <c r="T42" s="401"/>
      <c r="U42" s="401"/>
      <c r="V42" s="403"/>
      <c r="W42" s="401"/>
      <c r="X42" s="401"/>
      <c r="Z42" s="412"/>
      <c r="AA42" s="272"/>
    </row>
    <row r="43" spans="1:33" s="288" customFormat="1" x14ac:dyDescent="0.2">
      <c r="A43" s="397"/>
      <c r="B43" s="397"/>
      <c r="C43" s="397"/>
      <c r="D43" s="397"/>
      <c r="E43" s="399"/>
      <c r="F43" s="393"/>
      <c r="G43" s="393"/>
      <c r="H43" s="393"/>
      <c r="I43" s="393"/>
      <c r="J43" s="413"/>
      <c r="K43" s="413"/>
      <c r="L43" s="413"/>
      <c r="M43" s="413"/>
      <c r="N43" s="413"/>
      <c r="O43" s="413"/>
      <c r="P43" s="413"/>
      <c r="Q43" s="413"/>
      <c r="R43" s="413"/>
      <c r="S43" s="403"/>
      <c r="T43" s="401"/>
      <c r="U43" s="401"/>
      <c r="V43" s="403"/>
      <c r="W43" s="401"/>
      <c r="X43" s="401"/>
      <c r="Z43" s="272"/>
      <c r="AA43" s="272"/>
    </row>
    <row r="44" spans="1:33" x14ac:dyDescent="0.2">
      <c r="A44" s="414"/>
      <c r="B44" s="414"/>
      <c r="C44" s="414"/>
      <c r="D44" s="273"/>
      <c r="E44" s="275"/>
      <c r="F44" s="415"/>
      <c r="G44" s="416"/>
      <c r="H44" s="416"/>
      <c r="I44" s="416"/>
    </row>
    <row r="45" spans="1:33" x14ac:dyDescent="0.2">
      <c r="D45" s="420"/>
      <c r="E45" s="421"/>
      <c r="F45" s="415"/>
    </row>
  </sheetData>
  <sheetProtection password="9EB5" sheet="1" objects="1" scenarios="1" selectLockedCells="1" selectUnlockedCells="1"/>
  <mergeCells count="29">
    <mergeCell ref="U40:V40"/>
    <mergeCell ref="B8:D8"/>
    <mergeCell ref="B14:D14"/>
    <mergeCell ref="B18:D18"/>
    <mergeCell ref="B27:D27"/>
    <mergeCell ref="B28:D28"/>
    <mergeCell ref="B29:D29"/>
    <mergeCell ref="R5:R6"/>
    <mergeCell ref="S5:S6"/>
    <mergeCell ref="T5:T6"/>
    <mergeCell ref="U5:V5"/>
    <mergeCell ref="W5:W6"/>
    <mergeCell ref="X5:X6"/>
    <mergeCell ref="L5:L6"/>
    <mergeCell ref="M5:M6"/>
    <mergeCell ref="N5:N6"/>
    <mergeCell ref="O5:O6"/>
    <mergeCell ref="P5:P6"/>
    <mergeCell ref="Q5:Q6"/>
    <mergeCell ref="A1:X1"/>
    <mergeCell ref="A2:X2"/>
    <mergeCell ref="A5:D6"/>
    <mergeCell ref="E5:E6"/>
    <mergeCell ref="F5:F6"/>
    <mergeCell ref="G5:G6"/>
    <mergeCell ref="H5:H6"/>
    <mergeCell ref="I5:I6"/>
    <mergeCell ref="J5:J6"/>
    <mergeCell ref="K5:K6"/>
  </mergeCells>
  <pageMargins left="0.43307086614173229" right="0" top="0.98425196850393704" bottom="1.4960629921259843" header="0.51181102362204722" footer="0.51181102362204722"/>
  <pageSetup paperSize="5" scale="90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opLeftCell="A17" zoomScale="110" zoomScaleNormal="110" zoomScaleSheetLayoutView="115" workbookViewId="0">
      <pane xSplit="1" topLeftCell="B1" activePane="topRight" state="frozen"/>
      <selection activeCell="C25" sqref="C25"/>
      <selection pane="topRight" activeCell="C34" sqref="C34"/>
    </sheetView>
  </sheetViews>
  <sheetFormatPr defaultRowHeight="12" x14ac:dyDescent="0.2"/>
  <cols>
    <col min="1" max="1" width="50.5703125" style="72" customWidth="1"/>
    <col min="2" max="3" width="14.7109375" style="74" customWidth="1"/>
    <col min="4" max="5" width="10.7109375" style="72" customWidth="1"/>
    <col min="6" max="6" width="11.7109375" style="72" customWidth="1"/>
    <col min="7" max="7" width="14.7109375" style="72" customWidth="1"/>
    <col min="8" max="8" width="14.28515625" style="72" customWidth="1"/>
    <col min="9" max="9" width="10.5703125" style="72" hidden="1" customWidth="1"/>
    <col min="10" max="10" width="13.5703125" style="72" hidden="1" customWidth="1"/>
    <col min="11" max="12" width="13" style="72" hidden="1" customWidth="1"/>
    <col min="13" max="13" width="16" style="72" hidden="1" customWidth="1"/>
    <col min="14" max="14" width="14.140625" style="72" hidden="1" customWidth="1"/>
    <col min="15" max="15" width="12" style="72" hidden="1" customWidth="1"/>
    <col min="16" max="16" width="12.85546875" style="72" hidden="1" customWidth="1"/>
    <col min="17" max="17" width="13.85546875" style="102" customWidth="1"/>
    <col min="18" max="18" width="12.42578125" style="103" customWidth="1"/>
    <col min="19" max="19" width="11.7109375" style="72" customWidth="1"/>
    <col min="20" max="20" width="15.7109375" style="72" customWidth="1"/>
    <col min="21" max="16384" width="9.140625" style="72"/>
  </cols>
  <sheetData>
    <row r="1" spans="1:20" s="76" customFormat="1" x14ac:dyDescent="0.2">
      <c r="A1" s="242" t="s">
        <v>1</v>
      </c>
      <c r="B1" s="242"/>
      <c r="C1" s="242"/>
      <c r="D1" s="242"/>
      <c r="E1" s="242"/>
      <c r="F1" s="242"/>
      <c r="G1" s="242"/>
      <c r="H1" s="99"/>
      <c r="Q1" s="100"/>
      <c r="R1" s="101"/>
    </row>
    <row r="2" spans="1:20" s="76" customFormat="1" x14ac:dyDescent="0.2">
      <c r="A2" s="242" t="s">
        <v>137</v>
      </c>
      <c r="B2" s="242"/>
      <c r="C2" s="242"/>
      <c r="D2" s="242"/>
      <c r="E2" s="242"/>
      <c r="F2" s="242"/>
      <c r="G2" s="242"/>
      <c r="H2" s="99"/>
      <c r="Q2" s="100"/>
      <c r="R2" s="101"/>
    </row>
    <row r="3" spans="1:20" s="76" customFormat="1" x14ac:dyDescent="0.2">
      <c r="A3" s="242" t="s">
        <v>138</v>
      </c>
      <c r="B3" s="242"/>
      <c r="C3" s="242"/>
      <c r="D3" s="242"/>
      <c r="E3" s="242"/>
      <c r="F3" s="242"/>
      <c r="G3" s="242"/>
      <c r="H3" s="99"/>
      <c r="Q3" s="100"/>
      <c r="R3" s="101"/>
    </row>
    <row r="4" spans="1:20" s="76" customFormat="1" x14ac:dyDescent="0.2">
      <c r="A4" s="99"/>
      <c r="B4" s="99"/>
      <c r="C4" s="99"/>
      <c r="D4" s="99"/>
      <c r="E4" s="99"/>
      <c r="F4" s="99"/>
      <c r="G4" s="99"/>
      <c r="H4" s="99"/>
      <c r="Q4" s="100"/>
      <c r="R4" s="101"/>
    </row>
    <row r="5" spans="1:20" x14ac:dyDescent="0.2">
      <c r="A5" s="242" t="s">
        <v>139</v>
      </c>
      <c r="B5" s="242"/>
      <c r="C5" s="242"/>
      <c r="D5" s="242"/>
      <c r="E5" s="242"/>
      <c r="F5" s="242"/>
      <c r="G5" s="242"/>
      <c r="H5" s="99"/>
      <c r="I5" s="72" t="s">
        <v>140</v>
      </c>
      <c r="J5" s="72" t="s">
        <v>141</v>
      </c>
      <c r="K5" s="72" t="s">
        <v>142</v>
      </c>
      <c r="L5" s="72" t="s">
        <v>143</v>
      </c>
      <c r="M5" s="72" t="s">
        <v>144</v>
      </c>
      <c r="N5" s="72" t="s">
        <v>145</v>
      </c>
      <c r="O5" s="72" t="s">
        <v>146</v>
      </c>
      <c r="P5" s="72" t="s">
        <v>147</v>
      </c>
      <c r="Q5" s="102" t="s">
        <v>148</v>
      </c>
      <c r="R5" s="103" t="s">
        <v>149</v>
      </c>
      <c r="S5" s="72" t="s">
        <v>150</v>
      </c>
      <c r="T5" s="72" t="s">
        <v>151</v>
      </c>
    </row>
    <row r="6" spans="1:20" s="76" customFormat="1" x14ac:dyDescent="0.2">
      <c r="A6" s="242" t="s">
        <v>71</v>
      </c>
      <c r="B6" s="242"/>
      <c r="C6" s="242"/>
      <c r="D6" s="242"/>
      <c r="E6" s="242"/>
      <c r="F6" s="242"/>
      <c r="G6" s="242"/>
      <c r="H6" s="99"/>
      <c r="Q6" s="100"/>
      <c r="R6" s="101"/>
    </row>
    <row r="7" spans="1:20" x14ac:dyDescent="0.2">
      <c r="A7" s="76" t="s">
        <v>152</v>
      </c>
    </row>
    <row r="8" spans="1:20" ht="15" customHeight="1" x14ac:dyDescent="0.2">
      <c r="A8" s="244" t="s">
        <v>153</v>
      </c>
      <c r="B8" s="245" t="s">
        <v>154</v>
      </c>
      <c r="C8" s="245" t="s">
        <v>155</v>
      </c>
      <c r="D8" s="241" t="s">
        <v>156</v>
      </c>
      <c r="E8" s="241" t="s">
        <v>157</v>
      </c>
      <c r="F8" s="241" t="s">
        <v>158</v>
      </c>
      <c r="G8" s="241" t="s">
        <v>75</v>
      </c>
      <c r="H8" s="104"/>
    </row>
    <row r="9" spans="1:20" x14ac:dyDescent="0.2">
      <c r="A9" s="244"/>
      <c r="B9" s="245"/>
      <c r="C9" s="245"/>
      <c r="D9" s="241"/>
      <c r="E9" s="241"/>
      <c r="F9" s="241"/>
      <c r="G9" s="241"/>
      <c r="H9" s="104"/>
    </row>
    <row r="10" spans="1:20" ht="10.5" customHeight="1" x14ac:dyDescent="0.2">
      <c r="A10" s="244"/>
      <c r="B10" s="245"/>
      <c r="C10" s="245"/>
      <c r="D10" s="241"/>
      <c r="E10" s="241"/>
      <c r="F10" s="241"/>
      <c r="G10" s="241"/>
      <c r="H10" s="104"/>
    </row>
    <row r="11" spans="1:20" x14ac:dyDescent="0.2">
      <c r="A11" s="105" t="s">
        <v>159</v>
      </c>
      <c r="B11" s="106"/>
      <c r="C11" s="106"/>
      <c r="D11" s="107"/>
      <c r="E11" s="107"/>
      <c r="F11" s="107"/>
      <c r="G11" s="107"/>
    </row>
    <row r="12" spans="1:20" x14ac:dyDescent="0.2">
      <c r="A12" s="107" t="s">
        <v>160</v>
      </c>
      <c r="B12" s="106">
        <v>12815451.880000001</v>
      </c>
      <c r="C12" s="106">
        <v>29902721.050000001</v>
      </c>
      <c r="D12" s="107"/>
      <c r="E12" s="107"/>
      <c r="F12" s="107"/>
      <c r="G12" s="108">
        <f>SUM(B12:F12)</f>
        <v>42718172.93</v>
      </c>
      <c r="H12" s="109"/>
    </row>
    <row r="13" spans="1:20" x14ac:dyDescent="0.2">
      <c r="A13" s="107" t="s">
        <v>161</v>
      </c>
      <c r="B13" s="106"/>
      <c r="C13" s="106"/>
      <c r="D13" s="107"/>
      <c r="E13" s="107"/>
      <c r="F13" s="107"/>
      <c r="G13" s="108">
        <f>SUM(C14:C19)</f>
        <v>35969476.100000001</v>
      </c>
      <c r="H13" s="109"/>
    </row>
    <row r="14" spans="1:20" x14ac:dyDescent="0.2">
      <c r="A14" s="110">
        <v>2021</v>
      </c>
      <c r="B14" s="106"/>
      <c r="C14" s="106">
        <v>5406966</v>
      </c>
      <c r="D14" s="107"/>
      <c r="E14" s="107"/>
      <c r="F14" s="107"/>
      <c r="G14" s="108"/>
    </row>
    <row r="15" spans="1:20" x14ac:dyDescent="0.2">
      <c r="A15" s="110">
        <v>2020</v>
      </c>
      <c r="B15" s="106"/>
      <c r="C15" s="106">
        <v>7289525</v>
      </c>
      <c r="D15" s="107"/>
      <c r="E15" s="107"/>
      <c r="F15" s="107"/>
      <c r="G15" s="108"/>
      <c r="H15" s="109"/>
    </row>
    <row r="16" spans="1:20" x14ac:dyDescent="0.2">
      <c r="A16" s="110">
        <v>2019</v>
      </c>
      <c r="B16" s="106"/>
      <c r="C16" s="74">
        <f>8919450-276100-89805</f>
        <v>8553545</v>
      </c>
      <c r="D16" s="107"/>
      <c r="E16" s="107"/>
      <c r="F16" s="107"/>
      <c r="G16" s="108"/>
      <c r="H16" s="109"/>
    </row>
    <row r="17" spans="1:20" x14ac:dyDescent="0.2">
      <c r="A17" s="110">
        <v>2018</v>
      </c>
      <c r="B17" s="106"/>
      <c r="C17" s="106">
        <v>2339826.94</v>
      </c>
      <c r="D17" s="107"/>
      <c r="E17" s="107"/>
      <c r="F17" s="107"/>
      <c r="G17" s="108"/>
      <c r="H17" s="109"/>
    </row>
    <row r="18" spans="1:20" x14ac:dyDescent="0.2">
      <c r="A18" s="110">
        <v>2017</v>
      </c>
      <c r="B18" s="106"/>
      <c r="C18" s="106">
        <f>9920996.5-2306300</f>
        <v>7614696.5</v>
      </c>
      <c r="D18" s="107"/>
      <c r="E18" s="107"/>
      <c r="F18" s="107"/>
      <c r="G18" s="108"/>
      <c r="H18" s="109"/>
    </row>
    <row r="19" spans="1:20" x14ac:dyDescent="0.2">
      <c r="A19" s="110">
        <v>2016</v>
      </c>
      <c r="B19" s="106"/>
      <c r="C19" s="106">
        <v>4764916.66</v>
      </c>
      <c r="D19" s="107"/>
      <c r="E19" s="107"/>
      <c r="F19" s="107"/>
      <c r="G19" s="108"/>
      <c r="H19" s="109"/>
    </row>
    <row r="20" spans="1:20" ht="24" x14ac:dyDescent="0.2">
      <c r="A20" s="111" t="s">
        <v>162</v>
      </c>
      <c r="B20" s="106"/>
      <c r="C20" s="106"/>
      <c r="D20" s="107"/>
      <c r="E20" s="107"/>
      <c r="F20" s="107"/>
      <c r="G20" s="108">
        <f>SUM(C21:C23)</f>
        <v>26702082.010000002</v>
      </c>
      <c r="H20" s="109"/>
    </row>
    <row r="21" spans="1:20" x14ac:dyDescent="0.2">
      <c r="A21" s="112">
        <v>2019</v>
      </c>
      <c r="B21" s="106"/>
      <c r="C21" s="106">
        <f>11435457.97</f>
        <v>11435457.970000001</v>
      </c>
      <c r="D21" s="107"/>
      <c r="E21" s="107"/>
      <c r="F21" s="107"/>
      <c r="G21" s="108"/>
      <c r="H21" s="109"/>
      <c r="M21" s="103"/>
    </row>
    <row r="22" spans="1:20" x14ac:dyDescent="0.2">
      <c r="A22" s="112">
        <v>2020</v>
      </c>
      <c r="B22" s="106"/>
      <c r="C22" s="106">
        <f>6683258.27</f>
        <v>6683258.2699999996</v>
      </c>
      <c r="D22" s="107"/>
      <c r="E22" s="107"/>
      <c r="F22" s="107"/>
      <c r="G22" s="108"/>
      <c r="H22" s="109"/>
      <c r="M22" s="103"/>
    </row>
    <row r="23" spans="1:20" x14ac:dyDescent="0.2">
      <c r="A23" s="112">
        <v>2021</v>
      </c>
      <c r="B23" s="106"/>
      <c r="C23" s="106">
        <v>8583365.7699999996</v>
      </c>
      <c r="D23" s="107"/>
      <c r="E23" s="107"/>
      <c r="F23" s="107"/>
      <c r="G23" s="108"/>
      <c r="H23" s="109"/>
      <c r="M23" s="103"/>
    </row>
    <row r="24" spans="1:20" x14ac:dyDescent="0.2">
      <c r="A24" s="107" t="s">
        <v>163</v>
      </c>
      <c r="B24" s="106"/>
      <c r="C24" s="106">
        <v>3000</v>
      </c>
      <c r="D24" s="107"/>
      <c r="E24" s="107"/>
      <c r="F24" s="107"/>
      <c r="G24" s="106">
        <f>C24</f>
        <v>3000</v>
      </c>
      <c r="H24" s="102"/>
      <c r="J24" s="113">
        <v>-450000</v>
      </c>
      <c r="M24" s="114"/>
    </row>
    <row r="25" spans="1:20" s="120" customFormat="1" x14ac:dyDescent="0.2">
      <c r="A25" s="115"/>
      <c r="B25" s="116"/>
      <c r="C25" s="116"/>
      <c r="D25" s="117"/>
      <c r="E25" s="116"/>
      <c r="F25" s="116"/>
      <c r="G25" s="118"/>
      <c r="H25" s="119"/>
      <c r="M25" s="103"/>
      <c r="Q25" s="121"/>
      <c r="R25" s="103"/>
    </row>
    <row r="26" spans="1:20" s="120" customFormat="1" x14ac:dyDescent="0.2">
      <c r="A26" s="122" t="s">
        <v>164</v>
      </c>
      <c r="B26" s="123">
        <f>+B12</f>
        <v>12815451.880000001</v>
      </c>
      <c r="C26" s="123">
        <f>SUM(C12:C24)</f>
        <v>92577279.159999982</v>
      </c>
      <c r="D26" s="122"/>
      <c r="E26" s="124"/>
      <c r="F26" s="124">
        <f>SUM(F25:F25)</f>
        <v>0</v>
      </c>
      <c r="G26" s="124">
        <f>SUM(G12:G25)</f>
        <v>105392731.04000001</v>
      </c>
      <c r="H26" s="125"/>
      <c r="M26" s="114"/>
      <c r="Q26" s="121"/>
      <c r="R26" s="103"/>
    </row>
    <row r="27" spans="1:20" s="120" customFormat="1" x14ac:dyDescent="0.2">
      <c r="A27" s="122" t="s">
        <v>165</v>
      </c>
      <c r="B27" s="116"/>
      <c r="C27" s="116"/>
      <c r="D27" s="117"/>
      <c r="E27" s="117"/>
      <c r="F27" s="117"/>
      <c r="G27" s="117"/>
      <c r="M27" s="114"/>
      <c r="Q27" s="121"/>
      <c r="R27" s="103"/>
    </row>
    <row r="28" spans="1:20" s="120" customFormat="1" x14ac:dyDescent="0.2">
      <c r="A28" s="122" t="s">
        <v>166</v>
      </c>
      <c r="B28" s="116"/>
      <c r="C28" s="116"/>
      <c r="D28" s="117"/>
      <c r="E28" s="117"/>
      <c r="F28" s="117"/>
      <c r="G28" s="117"/>
      <c r="M28" s="114"/>
      <c r="Q28" s="121"/>
      <c r="R28" s="103"/>
    </row>
    <row r="29" spans="1:20" s="120" customFormat="1" ht="12" customHeight="1" x14ac:dyDescent="0.2">
      <c r="A29" s="126" t="s">
        <v>167</v>
      </c>
      <c r="B29" s="116"/>
      <c r="C29" s="116">
        <f>SUM(I29:T29)</f>
        <v>319901.39999999997</v>
      </c>
      <c r="D29" s="117"/>
      <c r="E29" s="117"/>
      <c r="F29" s="117"/>
      <c r="G29" s="117"/>
      <c r="I29" s="103"/>
      <c r="J29" s="103"/>
      <c r="K29" s="127">
        <f>SUM(K30:K33)</f>
        <v>43737.049999999996</v>
      </c>
      <c r="L29" s="103">
        <f>SUM(L30:L31)</f>
        <v>43543.15</v>
      </c>
      <c r="M29" s="103">
        <f>SUM(M30:M32)</f>
        <v>15602.199999999999</v>
      </c>
      <c r="N29" s="128">
        <v>36431.199999999997</v>
      </c>
      <c r="O29" s="103">
        <f>SUM(O30:O33)</f>
        <v>93776.400000000009</v>
      </c>
      <c r="P29" s="103">
        <f>SUM(P30:P33)</f>
        <v>65211.1</v>
      </c>
      <c r="Q29" s="129">
        <f>SUM(Q30:Q33)</f>
        <v>21600.3</v>
      </c>
      <c r="R29" s="103"/>
      <c r="S29" s="127"/>
      <c r="T29" s="119"/>
    </row>
    <row r="30" spans="1:20" s="120" customFormat="1" ht="12" hidden="1" customHeight="1" x14ac:dyDescent="0.2">
      <c r="A30" s="126"/>
      <c r="B30" s="116"/>
      <c r="C30" s="116"/>
      <c r="D30" s="117"/>
      <c r="E30" s="117"/>
      <c r="F30" s="117"/>
      <c r="G30" s="117"/>
      <c r="I30" s="103"/>
      <c r="J30" s="103"/>
      <c r="K30" s="128">
        <v>21514.85</v>
      </c>
      <c r="L30" s="128">
        <v>25692.7</v>
      </c>
      <c r="M30" s="128">
        <v>4753.3</v>
      </c>
      <c r="N30" s="103"/>
      <c r="O30" s="103">
        <v>36470.400000000001</v>
      </c>
      <c r="P30" s="103">
        <v>40274.1</v>
      </c>
      <c r="Q30" s="119">
        <v>12300</v>
      </c>
      <c r="R30" s="103"/>
      <c r="S30" s="127"/>
      <c r="T30" s="119"/>
    </row>
    <row r="31" spans="1:20" s="120" customFormat="1" ht="12" hidden="1" customHeight="1" x14ac:dyDescent="0.2">
      <c r="A31" s="126"/>
      <c r="B31" s="116"/>
      <c r="C31" s="116"/>
      <c r="D31" s="117"/>
      <c r="E31" s="117"/>
      <c r="F31" s="117"/>
      <c r="G31" s="117"/>
      <c r="I31" s="103"/>
      <c r="J31" s="103"/>
      <c r="K31" s="128">
        <v>7888</v>
      </c>
      <c r="L31" s="128">
        <v>17850.45</v>
      </c>
      <c r="M31" s="128">
        <v>5156</v>
      </c>
      <c r="N31" s="103"/>
      <c r="O31" s="103">
        <v>18257.7</v>
      </c>
      <c r="P31" s="103">
        <v>24937</v>
      </c>
      <c r="Q31" s="119">
        <v>9300.2999999999993</v>
      </c>
      <c r="R31" s="103"/>
      <c r="S31" s="127"/>
      <c r="T31" s="119"/>
    </row>
    <row r="32" spans="1:20" s="120" customFormat="1" ht="12" hidden="1" customHeight="1" x14ac:dyDescent="0.2">
      <c r="A32" s="126"/>
      <c r="B32" s="116"/>
      <c r="C32" s="116"/>
      <c r="D32" s="117"/>
      <c r="E32" s="117"/>
      <c r="F32" s="117"/>
      <c r="G32" s="117"/>
      <c r="I32" s="103"/>
      <c r="J32" s="103"/>
      <c r="K32" s="128">
        <v>7555</v>
      </c>
      <c r="L32" s="103"/>
      <c r="M32" s="128">
        <v>5692.9</v>
      </c>
      <c r="N32" s="103"/>
      <c r="O32" s="103">
        <v>39039.300000000003</v>
      </c>
      <c r="P32" s="103"/>
      <c r="Q32" s="119"/>
      <c r="R32" s="103"/>
      <c r="S32" s="127"/>
      <c r="T32" s="119"/>
    </row>
    <row r="33" spans="1:20" s="120" customFormat="1" ht="12" hidden="1" customHeight="1" x14ac:dyDescent="0.2">
      <c r="A33" s="126"/>
      <c r="B33" s="116"/>
      <c r="C33" s="116"/>
      <c r="D33" s="117"/>
      <c r="E33" s="117"/>
      <c r="F33" s="117"/>
      <c r="G33" s="117"/>
      <c r="I33" s="103"/>
      <c r="J33" s="103"/>
      <c r="K33" s="128">
        <v>6779.2</v>
      </c>
      <c r="L33" s="103"/>
      <c r="M33" s="103"/>
      <c r="N33" s="103"/>
      <c r="O33" s="103">
        <v>9</v>
      </c>
      <c r="P33" s="103"/>
      <c r="Q33" s="119"/>
      <c r="R33" s="103"/>
      <c r="S33" s="127"/>
      <c r="T33" s="119"/>
    </row>
    <row r="34" spans="1:20" s="120" customFormat="1" ht="12" customHeight="1" x14ac:dyDescent="0.2">
      <c r="A34" s="126" t="s">
        <v>168</v>
      </c>
      <c r="B34" s="116"/>
      <c r="C34" s="116">
        <f>SUM(I34:T34)</f>
        <v>994500</v>
      </c>
      <c r="D34" s="117"/>
      <c r="E34" s="117"/>
      <c r="F34" s="117"/>
      <c r="G34" s="117"/>
      <c r="I34" s="103"/>
      <c r="J34" s="103"/>
      <c r="K34" s="127"/>
      <c r="L34" s="103"/>
      <c r="M34" s="103"/>
      <c r="N34" s="103"/>
      <c r="O34" s="103"/>
      <c r="P34" s="103">
        <f>SUM(P35:P65)</f>
        <v>710600</v>
      </c>
      <c r="Q34" s="129">
        <f>SUM(Q35:Q65)</f>
        <v>283900</v>
      </c>
      <c r="R34" s="103"/>
      <c r="S34" s="127"/>
      <c r="T34" s="119"/>
    </row>
    <row r="35" spans="1:20" s="120" customFormat="1" ht="12" hidden="1" customHeight="1" x14ac:dyDescent="0.2">
      <c r="A35" s="126"/>
      <c r="B35" s="116"/>
      <c r="C35" s="116"/>
      <c r="D35" s="117"/>
      <c r="E35" s="117"/>
      <c r="F35" s="117"/>
      <c r="G35" s="117"/>
      <c r="I35" s="103"/>
      <c r="J35" s="103"/>
      <c r="K35" s="127"/>
      <c r="L35" s="103"/>
      <c r="M35" s="103"/>
      <c r="N35" s="103"/>
      <c r="O35" s="103"/>
      <c r="P35" s="103">
        <v>32300</v>
      </c>
      <c r="Q35" s="119">
        <v>22100</v>
      </c>
      <c r="R35" s="103"/>
      <c r="S35" s="127"/>
      <c r="T35" s="119"/>
    </row>
    <row r="36" spans="1:20" s="120" customFormat="1" ht="12" hidden="1" customHeight="1" x14ac:dyDescent="0.2">
      <c r="A36" s="126"/>
      <c r="B36" s="116"/>
      <c r="C36" s="116"/>
      <c r="D36" s="117"/>
      <c r="E36" s="117"/>
      <c r="F36" s="117"/>
      <c r="G36" s="117"/>
      <c r="I36" s="103"/>
      <c r="J36" s="103"/>
      <c r="K36" s="127"/>
      <c r="L36" s="103"/>
      <c r="M36" s="103"/>
      <c r="N36" s="103"/>
      <c r="O36" s="103"/>
      <c r="P36" s="103">
        <v>22100</v>
      </c>
      <c r="Q36" s="119">
        <v>22100</v>
      </c>
      <c r="R36" s="103"/>
      <c r="S36" s="127"/>
      <c r="T36" s="119"/>
    </row>
    <row r="37" spans="1:20" s="120" customFormat="1" ht="12" hidden="1" customHeight="1" x14ac:dyDescent="0.2">
      <c r="A37" s="126"/>
      <c r="B37" s="116"/>
      <c r="C37" s="116"/>
      <c r="D37" s="117"/>
      <c r="E37" s="117"/>
      <c r="F37" s="117"/>
      <c r="G37" s="117"/>
      <c r="I37" s="103"/>
      <c r="J37" s="103"/>
      <c r="K37" s="127"/>
      <c r="L37" s="103"/>
      <c r="M37" s="103"/>
      <c r="N37" s="103"/>
      <c r="O37" s="103"/>
      <c r="P37" s="103">
        <v>22100</v>
      </c>
      <c r="Q37" s="119">
        <v>22100</v>
      </c>
      <c r="R37" s="103"/>
      <c r="S37" s="127"/>
      <c r="T37" s="119"/>
    </row>
    <row r="38" spans="1:20" s="120" customFormat="1" ht="12" hidden="1" customHeight="1" x14ac:dyDescent="0.2">
      <c r="A38" s="126"/>
      <c r="B38" s="116"/>
      <c r="C38" s="116"/>
      <c r="D38" s="117"/>
      <c r="E38" s="117"/>
      <c r="F38" s="117"/>
      <c r="G38" s="117"/>
      <c r="I38" s="103"/>
      <c r="J38" s="103"/>
      <c r="K38" s="127"/>
      <c r="L38" s="103"/>
      <c r="M38" s="103"/>
      <c r="N38" s="103"/>
      <c r="O38" s="103"/>
      <c r="P38" s="103">
        <v>22100</v>
      </c>
      <c r="Q38" s="119">
        <v>22100</v>
      </c>
      <c r="R38" s="103"/>
      <c r="S38" s="127"/>
      <c r="T38" s="119"/>
    </row>
    <row r="39" spans="1:20" s="120" customFormat="1" ht="12" hidden="1" customHeight="1" x14ac:dyDescent="0.2">
      <c r="A39" s="126"/>
      <c r="B39" s="116"/>
      <c r="C39" s="116"/>
      <c r="D39" s="117"/>
      <c r="E39" s="117"/>
      <c r="F39" s="117"/>
      <c r="G39" s="117"/>
      <c r="I39" s="103"/>
      <c r="J39" s="103"/>
      <c r="K39" s="127"/>
      <c r="L39" s="103"/>
      <c r="M39" s="103"/>
      <c r="N39" s="103"/>
      <c r="O39" s="103"/>
      <c r="P39" s="103">
        <v>22100</v>
      </c>
      <c r="Q39" s="119">
        <v>22100</v>
      </c>
      <c r="R39" s="103"/>
      <c r="S39" s="127"/>
      <c r="T39" s="119"/>
    </row>
    <row r="40" spans="1:20" s="120" customFormat="1" ht="12" hidden="1" customHeight="1" x14ac:dyDescent="0.2">
      <c r="A40" s="126"/>
      <c r="B40" s="116"/>
      <c r="C40" s="116"/>
      <c r="D40" s="117"/>
      <c r="E40" s="117"/>
      <c r="F40" s="117"/>
      <c r="G40" s="117"/>
      <c r="I40" s="103"/>
      <c r="J40" s="103"/>
      <c r="K40" s="127"/>
      <c r="L40" s="103"/>
      <c r="M40" s="103"/>
      <c r="N40" s="103"/>
      <c r="O40" s="103"/>
      <c r="P40" s="103">
        <v>22100</v>
      </c>
      <c r="Q40" s="119">
        <v>22100</v>
      </c>
      <c r="R40" s="103"/>
      <c r="S40" s="127"/>
      <c r="T40" s="119"/>
    </row>
    <row r="41" spans="1:20" s="120" customFormat="1" ht="12" hidden="1" customHeight="1" x14ac:dyDescent="0.2">
      <c r="A41" s="126"/>
      <c r="B41" s="116"/>
      <c r="C41" s="116"/>
      <c r="D41" s="117"/>
      <c r="E41" s="117"/>
      <c r="F41" s="117"/>
      <c r="G41" s="117"/>
      <c r="I41" s="103"/>
      <c r="J41" s="103"/>
      <c r="K41" s="127"/>
      <c r="L41" s="103"/>
      <c r="M41" s="103"/>
      <c r="N41" s="103"/>
      <c r="O41" s="103"/>
      <c r="P41" s="103">
        <v>22100</v>
      </c>
      <c r="Q41" s="119">
        <v>22100</v>
      </c>
      <c r="R41" s="103"/>
      <c r="S41" s="127"/>
      <c r="T41" s="119"/>
    </row>
    <row r="42" spans="1:20" s="120" customFormat="1" ht="12" hidden="1" customHeight="1" x14ac:dyDescent="0.2">
      <c r="A42" s="126"/>
      <c r="B42" s="116"/>
      <c r="C42" s="116"/>
      <c r="D42" s="117"/>
      <c r="E42" s="117"/>
      <c r="F42" s="117"/>
      <c r="G42" s="117"/>
      <c r="I42" s="103"/>
      <c r="J42" s="103"/>
      <c r="K42" s="127"/>
      <c r="L42" s="103"/>
      <c r="M42" s="103"/>
      <c r="N42" s="103"/>
      <c r="O42" s="103"/>
      <c r="P42" s="103">
        <v>22100</v>
      </c>
      <c r="Q42" s="119">
        <v>22100</v>
      </c>
      <c r="R42" s="103"/>
      <c r="S42" s="127"/>
      <c r="T42" s="119"/>
    </row>
    <row r="43" spans="1:20" s="120" customFormat="1" ht="12" hidden="1" customHeight="1" x14ac:dyDescent="0.2">
      <c r="A43" s="126"/>
      <c r="B43" s="116"/>
      <c r="C43" s="116"/>
      <c r="D43" s="117"/>
      <c r="E43" s="117"/>
      <c r="F43" s="117"/>
      <c r="G43" s="117"/>
      <c r="I43" s="103"/>
      <c r="J43" s="103"/>
      <c r="K43" s="127"/>
      <c r="L43" s="103"/>
      <c r="M43" s="103"/>
      <c r="N43" s="103"/>
      <c r="O43" s="103"/>
      <c r="P43" s="103">
        <v>34000</v>
      </c>
      <c r="Q43" s="119">
        <v>22100</v>
      </c>
      <c r="R43" s="103"/>
      <c r="S43" s="127"/>
      <c r="T43" s="119"/>
    </row>
    <row r="44" spans="1:20" s="120" customFormat="1" ht="12" hidden="1" customHeight="1" x14ac:dyDescent="0.2">
      <c r="A44" s="126"/>
      <c r="B44" s="116"/>
      <c r="C44" s="116"/>
      <c r="D44" s="117"/>
      <c r="E44" s="117"/>
      <c r="F44" s="117"/>
      <c r="G44" s="117"/>
      <c r="I44" s="103"/>
      <c r="J44" s="103"/>
      <c r="K44" s="127"/>
      <c r="L44" s="103"/>
      <c r="M44" s="103"/>
      <c r="N44" s="103"/>
      <c r="O44" s="103"/>
      <c r="P44" s="103">
        <v>22100</v>
      </c>
      <c r="Q44" s="119">
        <v>30600</v>
      </c>
      <c r="R44" s="103"/>
      <c r="S44" s="127"/>
      <c r="T44" s="119"/>
    </row>
    <row r="45" spans="1:20" s="120" customFormat="1" ht="12" hidden="1" customHeight="1" x14ac:dyDescent="0.2">
      <c r="A45" s="126"/>
      <c r="B45" s="116"/>
      <c r="C45" s="116"/>
      <c r="D45" s="117"/>
      <c r="E45" s="117"/>
      <c r="F45" s="117"/>
      <c r="G45" s="117"/>
      <c r="I45" s="103"/>
      <c r="J45" s="103"/>
      <c r="K45" s="127"/>
      <c r="L45" s="103"/>
      <c r="M45" s="103"/>
      <c r="N45" s="103"/>
      <c r="O45" s="103"/>
      <c r="P45" s="103">
        <v>22100</v>
      </c>
      <c r="Q45" s="119">
        <v>32300</v>
      </c>
      <c r="R45" s="103"/>
      <c r="S45" s="127"/>
      <c r="T45" s="119"/>
    </row>
    <row r="46" spans="1:20" s="120" customFormat="1" ht="12" hidden="1" customHeight="1" x14ac:dyDescent="0.2">
      <c r="A46" s="126"/>
      <c r="B46" s="116"/>
      <c r="C46" s="116"/>
      <c r="D46" s="117"/>
      <c r="E46" s="117"/>
      <c r="F46" s="117"/>
      <c r="G46" s="117"/>
      <c r="I46" s="103"/>
      <c r="J46" s="103"/>
      <c r="K46" s="127"/>
      <c r="L46" s="103"/>
      <c r="M46" s="103"/>
      <c r="N46" s="103"/>
      <c r="O46" s="103"/>
      <c r="P46" s="103">
        <v>20400</v>
      </c>
      <c r="Q46" s="119">
        <v>22100</v>
      </c>
      <c r="R46" s="103"/>
      <c r="S46" s="127"/>
      <c r="T46" s="119"/>
    </row>
    <row r="47" spans="1:20" s="120" customFormat="1" ht="12" hidden="1" customHeight="1" x14ac:dyDescent="0.2">
      <c r="A47" s="126"/>
      <c r="B47" s="116"/>
      <c r="C47" s="116"/>
      <c r="D47" s="117"/>
      <c r="E47" s="117"/>
      <c r="F47" s="117"/>
      <c r="G47" s="117"/>
      <c r="I47" s="103"/>
      <c r="J47" s="103"/>
      <c r="K47" s="127"/>
      <c r="L47" s="103"/>
      <c r="M47" s="103"/>
      <c r="N47" s="103"/>
      <c r="O47" s="103"/>
      <c r="P47" s="103">
        <v>22100</v>
      </c>
      <c r="Q47" s="119"/>
      <c r="R47" s="103"/>
      <c r="S47" s="127"/>
      <c r="T47" s="119"/>
    </row>
    <row r="48" spans="1:20" s="120" customFormat="1" ht="12" hidden="1" customHeight="1" x14ac:dyDescent="0.2">
      <c r="A48" s="126"/>
      <c r="B48" s="116"/>
      <c r="C48" s="116"/>
      <c r="D48" s="117"/>
      <c r="E48" s="117"/>
      <c r="F48" s="117"/>
      <c r="G48" s="117"/>
      <c r="I48" s="103"/>
      <c r="J48" s="103"/>
      <c r="K48" s="127"/>
      <c r="L48" s="103"/>
      <c r="M48" s="103"/>
      <c r="N48" s="103"/>
      <c r="O48" s="103"/>
      <c r="P48" s="103">
        <v>22100</v>
      </c>
      <c r="Q48" s="119"/>
      <c r="R48" s="103"/>
      <c r="S48" s="127"/>
      <c r="T48" s="119"/>
    </row>
    <row r="49" spans="1:20" s="120" customFormat="1" ht="12" hidden="1" customHeight="1" x14ac:dyDescent="0.2">
      <c r="A49" s="126"/>
      <c r="B49" s="116"/>
      <c r="C49" s="116"/>
      <c r="D49" s="117"/>
      <c r="E49" s="117"/>
      <c r="F49" s="117"/>
      <c r="G49" s="117"/>
      <c r="I49" s="103"/>
      <c r="J49" s="103"/>
      <c r="K49" s="127"/>
      <c r="L49" s="103"/>
      <c r="M49" s="103"/>
      <c r="N49" s="103"/>
      <c r="O49" s="103"/>
      <c r="P49" s="103">
        <v>20400</v>
      </c>
      <c r="Q49" s="119"/>
      <c r="R49" s="103"/>
      <c r="S49" s="127"/>
      <c r="T49" s="119"/>
    </row>
    <row r="50" spans="1:20" s="120" customFormat="1" ht="12" hidden="1" customHeight="1" x14ac:dyDescent="0.2">
      <c r="A50" s="126"/>
      <c r="B50" s="116"/>
      <c r="C50" s="116"/>
      <c r="D50" s="117"/>
      <c r="E50" s="117"/>
      <c r="F50" s="117"/>
      <c r="G50" s="117"/>
      <c r="I50" s="103"/>
      <c r="J50" s="103"/>
      <c r="K50" s="127"/>
      <c r="L50" s="103"/>
      <c r="M50" s="103"/>
      <c r="N50" s="103"/>
      <c r="O50" s="103"/>
      <c r="P50" s="103">
        <v>22100</v>
      </c>
      <c r="Q50" s="119"/>
      <c r="R50" s="103"/>
      <c r="S50" s="127"/>
      <c r="T50" s="119"/>
    </row>
    <row r="51" spans="1:20" s="120" customFormat="1" ht="12" hidden="1" customHeight="1" x14ac:dyDescent="0.2">
      <c r="A51" s="126"/>
      <c r="B51" s="116"/>
      <c r="C51" s="116"/>
      <c r="D51" s="117"/>
      <c r="E51" s="117"/>
      <c r="F51" s="117"/>
      <c r="G51" s="117"/>
      <c r="I51" s="103"/>
      <c r="J51" s="103"/>
      <c r="K51" s="127"/>
      <c r="L51" s="103"/>
      <c r="M51" s="103"/>
      <c r="N51" s="103"/>
      <c r="O51" s="103"/>
      <c r="P51" s="103">
        <v>22100</v>
      </c>
      <c r="Q51" s="119"/>
      <c r="R51" s="103"/>
      <c r="S51" s="127"/>
      <c r="T51" s="119"/>
    </row>
    <row r="52" spans="1:20" s="120" customFormat="1" ht="12" hidden="1" customHeight="1" x14ac:dyDescent="0.2">
      <c r="A52" s="126"/>
      <c r="B52" s="116"/>
      <c r="C52" s="116"/>
      <c r="D52" s="117"/>
      <c r="E52" s="117"/>
      <c r="F52" s="117"/>
      <c r="G52" s="117"/>
      <c r="I52" s="103"/>
      <c r="J52" s="103"/>
      <c r="K52" s="127"/>
      <c r="L52" s="103"/>
      <c r="M52" s="103"/>
      <c r="N52" s="103"/>
      <c r="O52" s="103"/>
      <c r="P52" s="103">
        <v>30600</v>
      </c>
      <c r="Q52" s="119"/>
      <c r="R52" s="103"/>
      <c r="S52" s="127"/>
      <c r="T52" s="119"/>
    </row>
    <row r="53" spans="1:20" s="120" customFormat="1" ht="12" hidden="1" customHeight="1" x14ac:dyDescent="0.2">
      <c r="A53" s="126"/>
      <c r="B53" s="116"/>
      <c r="C53" s="116"/>
      <c r="D53" s="117"/>
      <c r="E53" s="117"/>
      <c r="F53" s="117"/>
      <c r="G53" s="117"/>
      <c r="I53" s="103"/>
      <c r="J53" s="103"/>
      <c r="K53" s="127"/>
      <c r="L53" s="103"/>
      <c r="M53" s="103"/>
      <c r="N53" s="103"/>
      <c r="O53" s="103"/>
      <c r="P53" s="103">
        <v>22100</v>
      </c>
      <c r="Q53" s="119"/>
      <c r="R53" s="103"/>
      <c r="S53" s="127"/>
      <c r="T53" s="119"/>
    </row>
    <row r="54" spans="1:20" s="120" customFormat="1" ht="12" hidden="1" customHeight="1" x14ac:dyDescent="0.2">
      <c r="A54" s="126"/>
      <c r="B54" s="116"/>
      <c r="C54" s="116"/>
      <c r="D54" s="117"/>
      <c r="E54" s="117"/>
      <c r="F54" s="117"/>
      <c r="G54" s="117"/>
      <c r="I54" s="103"/>
      <c r="J54" s="103"/>
      <c r="K54" s="127"/>
      <c r="L54" s="103"/>
      <c r="M54" s="103"/>
      <c r="N54" s="103"/>
      <c r="O54" s="103"/>
      <c r="P54" s="103">
        <v>22100</v>
      </c>
      <c r="Q54" s="119"/>
      <c r="R54" s="103"/>
      <c r="S54" s="127"/>
      <c r="T54" s="119"/>
    </row>
    <row r="55" spans="1:20" s="120" customFormat="1" ht="12" hidden="1" customHeight="1" x14ac:dyDescent="0.2">
      <c r="A55" s="126"/>
      <c r="B55" s="116"/>
      <c r="C55" s="116"/>
      <c r="D55" s="117"/>
      <c r="E55" s="117"/>
      <c r="F55" s="117"/>
      <c r="G55" s="117"/>
      <c r="I55" s="103"/>
      <c r="J55" s="103"/>
      <c r="K55" s="127"/>
      <c r="L55" s="103"/>
      <c r="M55" s="103"/>
      <c r="N55" s="103"/>
      <c r="O55" s="103"/>
      <c r="P55" s="103">
        <v>22100</v>
      </c>
      <c r="Q55" s="119"/>
      <c r="R55" s="103"/>
      <c r="S55" s="127"/>
      <c r="T55" s="119"/>
    </row>
    <row r="56" spans="1:20" s="120" customFormat="1" ht="12" hidden="1" customHeight="1" x14ac:dyDescent="0.2">
      <c r="A56" s="126"/>
      <c r="B56" s="116"/>
      <c r="C56" s="116"/>
      <c r="D56" s="117"/>
      <c r="E56" s="117"/>
      <c r="F56" s="117"/>
      <c r="G56" s="117"/>
      <c r="I56" s="103"/>
      <c r="J56" s="103"/>
      <c r="K56" s="127"/>
      <c r="L56" s="103"/>
      <c r="M56" s="103"/>
      <c r="N56" s="103"/>
      <c r="O56" s="103"/>
      <c r="P56" s="103">
        <v>22100</v>
      </c>
      <c r="Q56" s="119"/>
      <c r="R56" s="103"/>
      <c r="S56" s="127"/>
      <c r="T56" s="119"/>
    </row>
    <row r="57" spans="1:20" s="120" customFormat="1" ht="12" hidden="1" customHeight="1" x14ac:dyDescent="0.2">
      <c r="A57" s="126"/>
      <c r="B57" s="116"/>
      <c r="C57" s="116"/>
      <c r="D57" s="117"/>
      <c r="E57" s="117"/>
      <c r="F57" s="117"/>
      <c r="G57" s="117"/>
      <c r="I57" s="103"/>
      <c r="J57" s="103"/>
      <c r="K57" s="127"/>
      <c r="L57" s="103"/>
      <c r="M57" s="103"/>
      <c r="N57" s="103"/>
      <c r="O57" s="103"/>
      <c r="P57" s="103">
        <v>22100</v>
      </c>
      <c r="Q57" s="119"/>
      <c r="R57" s="103"/>
      <c r="S57" s="127"/>
      <c r="T57" s="119"/>
    </row>
    <row r="58" spans="1:20" s="120" customFormat="1" ht="12" hidden="1" customHeight="1" x14ac:dyDescent="0.2">
      <c r="A58" s="126"/>
      <c r="B58" s="116"/>
      <c r="C58" s="116"/>
      <c r="D58" s="117"/>
      <c r="E58" s="117"/>
      <c r="F58" s="117"/>
      <c r="G58" s="117"/>
      <c r="I58" s="103"/>
      <c r="J58" s="103"/>
      <c r="K58" s="127"/>
      <c r="L58" s="103"/>
      <c r="M58" s="103"/>
      <c r="N58" s="103"/>
      <c r="O58" s="103"/>
      <c r="P58" s="103">
        <v>22100</v>
      </c>
      <c r="Q58" s="119"/>
      <c r="R58" s="103"/>
      <c r="S58" s="127"/>
      <c r="T58" s="119"/>
    </row>
    <row r="59" spans="1:20" s="120" customFormat="1" ht="12" hidden="1" customHeight="1" x14ac:dyDescent="0.2">
      <c r="A59" s="126"/>
      <c r="B59" s="116"/>
      <c r="C59" s="116"/>
      <c r="D59" s="117"/>
      <c r="E59" s="117"/>
      <c r="F59" s="117"/>
      <c r="G59" s="117"/>
      <c r="I59" s="103"/>
      <c r="J59" s="103"/>
      <c r="K59" s="127"/>
      <c r="L59" s="103"/>
      <c r="M59" s="103"/>
      <c r="N59" s="103"/>
      <c r="O59" s="103"/>
      <c r="P59" s="103">
        <v>20400</v>
      </c>
      <c r="Q59" s="119"/>
      <c r="R59" s="103"/>
      <c r="S59" s="127"/>
      <c r="T59" s="119"/>
    </row>
    <row r="60" spans="1:20" s="120" customFormat="1" ht="12" hidden="1" customHeight="1" x14ac:dyDescent="0.2">
      <c r="A60" s="126"/>
      <c r="B60" s="116"/>
      <c r="C60" s="116"/>
      <c r="D60" s="117"/>
      <c r="E60" s="117"/>
      <c r="F60" s="117"/>
      <c r="G60" s="117"/>
      <c r="I60" s="103"/>
      <c r="J60" s="103"/>
      <c r="K60" s="127"/>
      <c r="L60" s="103"/>
      <c r="M60" s="103"/>
      <c r="N60" s="103"/>
      <c r="O60" s="103"/>
      <c r="P60" s="103">
        <v>22100</v>
      </c>
      <c r="Q60" s="119"/>
      <c r="R60" s="103"/>
      <c r="S60" s="127"/>
      <c r="T60" s="119"/>
    </row>
    <row r="61" spans="1:20" s="120" customFormat="1" ht="12" hidden="1" customHeight="1" x14ac:dyDescent="0.2">
      <c r="A61" s="126"/>
      <c r="B61" s="116"/>
      <c r="C61" s="116"/>
      <c r="D61" s="117"/>
      <c r="E61" s="117"/>
      <c r="F61" s="117"/>
      <c r="G61" s="117"/>
      <c r="I61" s="103"/>
      <c r="J61" s="103"/>
      <c r="K61" s="127"/>
      <c r="L61" s="103"/>
      <c r="M61" s="103"/>
      <c r="N61" s="103"/>
      <c r="O61" s="103"/>
      <c r="P61" s="103">
        <v>22100</v>
      </c>
      <c r="Q61" s="119"/>
      <c r="R61" s="103"/>
      <c r="S61" s="127"/>
      <c r="T61" s="119"/>
    </row>
    <row r="62" spans="1:20" s="120" customFormat="1" ht="12" hidden="1" customHeight="1" x14ac:dyDescent="0.2">
      <c r="A62" s="126"/>
      <c r="B62" s="116"/>
      <c r="C62" s="116"/>
      <c r="D62" s="117"/>
      <c r="E62" s="117"/>
      <c r="F62" s="117"/>
      <c r="G62" s="117"/>
      <c r="I62" s="103"/>
      <c r="J62" s="103"/>
      <c r="K62" s="127"/>
      <c r="L62" s="103"/>
      <c r="M62" s="103"/>
      <c r="N62" s="103"/>
      <c r="O62" s="103"/>
      <c r="P62" s="103">
        <v>22100</v>
      </c>
      <c r="Q62" s="119"/>
      <c r="R62" s="103"/>
      <c r="S62" s="127"/>
      <c r="T62" s="119"/>
    </row>
    <row r="63" spans="1:20" s="120" customFormat="1" ht="12" hidden="1" customHeight="1" x14ac:dyDescent="0.2">
      <c r="A63" s="126"/>
      <c r="B63" s="116"/>
      <c r="C63" s="116"/>
      <c r="D63" s="117"/>
      <c r="E63" s="117"/>
      <c r="F63" s="117"/>
      <c r="G63" s="117"/>
      <c r="I63" s="103"/>
      <c r="J63" s="103"/>
      <c r="K63" s="127"/>
      <c r="L63" s="103"/>
      <c r="M63" s="103"/>
      <c r="N63" s="103"/>
      <c r="O63" s="103"/>
      <c r="P63" s="103">
        <v>22100</v>
      </c>
      <c r="Q63" s="119"/>
      <c r="R63" s="103"/>
      <c r="S63" s="127"/>
      <c r="T63" s="119"/>
    </row>
    <row r="64" spans="1:20" s="120" customFormat="1" ht="12" hidden="1" customHeight="1" x14ac:dyDescent="0.2">
      <c r="A64" s="126"/>
      <c r="B64" s="116"/>
      <c r="C64" s="116"/>
      <c r="D64" s="117"/>
      <c r="E64" s="117"/>
      <c r="F64" s="117"/>
      <c r="G64" s="117"/>
      <c r="I64" s="103"/>
      <c r="J64" s="103"/>
      <c r="K64" s="127"/>
      <c r="L64" s="103"/>
      <c r="M64" s="103"/>
      <c r="N64" s="103"/>
      <c r="O64" s="103"/>
      <c r="P64" s="103">
        <v>22100</v>
      </c>
      <c r="Q64" s="119"/>
      <c r="R64" s="103"/>
      <c r="S64" s="127"/>
      <c r="T64" s="119"/>
    </row>
    <row r="65" spans="1:20" s="120" customFormat="1" ht="12" hidden="1" customHeight="1" x14ac:dyDescent="0.2">
      <c r="A65" s="126"/>
      <c r="B65" s="116"/>
      <c r="C65" s="116"/>
      <c r="D65" s="117"/>
      <c r="E65" s="117"/>
      <c r="F65" s="117"/>
      <c r="G65" s="117"/>
      <c r="I65" s="103"/>
      <c r="J65" s="103"/>
      <c r="K65" s="127"/>
      <c r="L65" s="103"/>
      <c r="M65" s="103"/>
      <c r="N65" s="103"/>
      <c r="O65" s="103"/>
      <c r="P65" s="103">
        <v>22100</v>
      </c>
      <c r="Q65" s="119"/>
      <c r="R65" s="103"/>
      <c r="S65" s="127"/>
      <c r="T65" s="119"/>
    </row>
    <row r="66" spans="1:20" s="120" customFormat="1" ht="12" customHeight="1" x14ac:dyDescent="0.2">
      <c r="A66" s="117" t="s">
        <v>169</v>
      </c>
      <c r="B66" s="116"/>
      <c r="C66" s="116">
        <f>SUM(I66:T66)</f>
        <v>0</v>
      </c>
      <c r="D66" s="117"/>
      <c r="E66" s="117"/>
      <c r="F66" s="117"/>
      <c r="G66" s="117"/>
      <c r="I66" s="103"/>
      <c r="J66" s="103"/>
      <c r="K66" s="103"/>
      <c r="L66" s="103"/>
      <c r="M66" s="103"/>
      <c r="N66" s="103"/>
      <c r="O66" s="103"/>
      <c r="P66" s="103"/>
      <c r="Q66" s="121"/>
      <c r="R66" s="103"/>
      <c r="S66" s="113"/>
      <c r="T66" s="103"/>
    </row>
    <row r="67" spans="1:20" s="120" customFormat="1" x14ac:dyDescent="0.2">
      <c r="A67" s="122" t="s">
        <v>170</v>
      </c>
      <c r="B67" s="116"/>
      <c r="C67" s="116"/>
      <c r="D67" s="117"/>
      <c r="E67" s="117"/>
      <c r="F67" s="117"/>
      <c r="G67" s="117"/>
      <c r="I67" s="103"/>
      <c r="J67" s="103"/>
      <c r="K67" s="103"/>
      <c r="L67" s="103"/>
      <c r="M67" s="103"/>
      <c r="N67" s="103"/>
      <c r="O67" s="103"/>
      <c r="P67" s="103"/>
      <c r="Q67" s="121"/>
      <c r="R67" s="103"/>
      <c r="S67" s="103"/>
    </row>
    <row r="68" spans="1:20" s="120" customFormat="1" ht="12" customHeight="1" x14ac:dyDescent="0.2">
      <c r="A68" s="117" t="s">
        <v>171</v>
      </c>
      <c r="B68" s="116"/>
      <c r="C68" s="116">
        <f>SUM(I68:T68)</f>
        <v>165520</v>
      </c>
      <c r="D68" s="117"/>
      <c r="E68" s="117"/>
      <c r="F68" s="117"/>
      <c r="G68" s="117"/>
      <c r="I68" s="103"/>
      <c r="J68" s="103"/>
      <c r="K68" s="103"/>
      <c r="L68" s="103"/>
      <c r="M68" s="103"/>
      <c r="N68" s="103"/>
      <c r="O68" s="103"/>
      <c r="P68" s="103">
        <f>SUM(P69:P71)</f>
        <v>9000</v>
      </c>
      <c r="Q68" s="130">
        <f>SUM(Q69:Q71)</f>
        <v>156520</v>
      </c>
      <c r="R68" s="103"/>
      <c r="S68" s="127"/>
      <c r="T68" s="103"/>
    </row>
    <row r="69" spans="1:20" s="120" customFormat="1" ht="12" hidden="1" customHeight="1" x14ac:dyDescent="0.2">
      <c r="A69" s="117"/>
      <c r="B69" s="116"/>
      <c r="C69" s="116"/>
      <c r="D69" s="117"/>
      <c r="E69" s="117"/>
      <c r="F69" s="117"/>
      <c r="G69" s="117"/>
      <c r="I69" s="103"/>
      <c r="J69" s="103"/>
      <c r="K69" s="103"/>
      <c r="L69" s="103"/>
      <c r="M69" s="103"/>
      <c r="N69" s="103"/>
      <c r="O69" s="103"/>
      <c r="P69" s="103">
        <v>3000</v>
      </c>
      <c r="Q69" s="121">
        <v>156520</v>
      </c>
      <c r="R69" s="103"/>
      <c r="S69" s="127"/>
      <c r="T69" s="103"/>
    </row>
    <row r="70" spans="1:20" s="120" customFormat="1" ht="12" hidden="1" customHeight="1" x14ac:dyDescent="0.2">
      <c r="A70" s="117"/>
      <c r="B70" s="116"/>
      <c r="C70" s="116"/>
      <c r="D70" s="117"/>
      <c r="E70" s="117"/>
      <c r="F70" s="117"/>
      <c r="G70" s="117"/>
      <c r="I70" s="103"/>
      <c r="J70" s="103"/>
      <c r="K70" s="103"/>
      <c r="L70" s="103"/>
      <c r="M70" s="103"/>
      <c r="N70" s="103"/>
      <c r="O70" s="103"/>
      <c r="P70" s="103">
        <v>3000</v>
      </c>
      <c r="Q70" s="121"/>
      <c r="R70" s="103"/>
      <c r="S70" s="127"/>
      <c r="T70" s="103"/>
    </row>
    <row r="71" spans="1:20" s="120" customFormat="1" ht="12" hidden="1" customHeight="1" x14ac:dyDescent="0.2">
      <c r="A71" s="117"/>
      <c r="B71" s="116"/>
      <c r="C71" s="116"/>
      <c r="D71" s="117"/>
      <c r="E71" s="117"/>
      <c r="F71" s="117"/>
      <c r="G71" s="117"/>
      <c r="I71" s="103"/>
      <c r="J71" s="103"/>
      <c r="K71" s="103"/>
      <c r="L71" s="103"/>
      <c r="M71" s="103"/>
      <c r="N71" s="103"/>
      <c r="O71" s="103"/>
      <c r="P71" s="103">
        <v>3000</v>
      </c>
      <c r="Q71" s="121"/>
      <c r="R71" s="103"/>
      <c r="S71" s="127"/>
      <c r="T71" s="103"/>
    </row>
    <row r="72" spans="1:20" s="120" customFormat="1" ht="12" hidden="1" customHeight="1" x14ac:dyDescent="0.2">
      <c r="A72" s="117" t="s">
        <v>172</v>
      </c>
      <c r="B72" s="116"/>
      <c r="C72" s="116">
        <f>SUM(I72:T72)</f>
        <v>0</v>
      </c>
      <c r="D72" s="117"/>
      <c r="E72" s="117"/>
      <c r="F72" s="117"/>
      <c r="G72" s="117"/>
      <c r="I72" s="103"/>
      <c r="J72" s="103"/>
      <c r="K72" s="103"/>
      <c r="L72" s="103"/>
      <c r="M72" s="103"/>
      <c r="N72" s="103"/>
      <c r="O72" s="103"/>
      <c r="P72" s="103"/>
      <c r="Q72" s="121"/>
      <c r="R72" s="103"/>
      <c r="S72" s="103"/>
      <c r="T72" s="103"/>
    </row>
    <row r="73" spans="1:20" s="120" customFormat="1" ht="12" hidden="1" customHeight="1" x14ac:dyDescent="0.2">
      <c r="A73" s="117" t="s">
        <v>173</v>
      </c>
      <c r="B73" s="116"/>
      <c r="C73" s="116">
        <f>SUM(I73:T73)</f>
        <v>0</v>
      </c>
      <c r="D73" s="117"/>
      <c r="E73" s="117"/>
      <c r="F73" s="117"/>
      <c r="G73" s="117"/>
      <c r="I73" s="103"/>
      <c r="J73" s="103"/>
      <c r="K73" s="103"/>
      <c r="L73" s="103"/>
      <c r="M73" s="103"/>
      <c r="N73" s="103"/>
      <c r="O73" s="131"/>
      <c r="P73" s="103"/>
      <c r="Q73" s="121"/>
      <c r="R73" s="131"/>
      <c r="S73" s="103"/>
      <c r="T73" s="132"/>
    </row>
    <row r="74" spans="1:20" s="120" customFormat="1" ht="12" customHeight="1" x14ac:dyDescent="0.2">
      <c r="A74" s="117" t="s">
        <v>174</v>
      </c>
      <c r="B74" s="116"/>
      <c r="C74" s="116">
        <f>SUM(I74:T74)</f>
        <v>22520</v>
      </c>
      <c r="D74" s="117"/>
      <c r="E74" s="117"/>
      <c r="F74" s="117"/>
      <c r="G74" s="117"/>
      <c r="I74" s="103"/>
      <c r="J74" s="103"/>
      <c r="K74" s="103"/>
      <c r="L74" s="103"/>
      <c r="M74" s="103"/>
      <c r="N74" s="103"/>
      <c r="O74" s="103"/>
      <c r="P74" s="103">
        <f>SUM(P75:P76)</f>
        <v>22520</v>
      </c>
      <c r="Q74" s="121"/>
      <c r="R74" s="103"/>
      <c r="S74" s="103"/>
      <c r="T74" s="127"/>
    </row>
    <row r="75" spans="1:20" s="120" customFormat="1" ht="12" hidden="1" customHeight="1" x14ac:dyDescent="0.2">
      <c r="A75" s="117"/>
      <c r="B75" s="116"/>
      <c r="C75" s="116"/>
      <c r="D75" s="117"/>
      <c r="E75" s="117"/>
      <c r="F75" s="117"/>
      <c r="G75" s="117"/>
      <c r="I75" s="103"/>
      <c r="J75" s="103"/>
      <c r="K75" s="103"/>
      <c r="L75" s="103"/>
      <c r="M75" s="103"/>
      <c r="N75" s="103"/>
      <c r="O75" s="103"/>
      <c r="P75" s="103">
        <v>22520</v>
      </c>
      <c r="Q75" s="121"/>
      <c r="R75" s="103"/>
      <c r="S75" s="103"/>
      <c r="T75" s="127"/>
    </row>
    <row r="76" spans="1:20" s="120" customFormat="1" ht="12" hidden="1" customHeight="1" x14ac:dyDescent="0.2">
      <c r="A76" s="117"/>
      <c r="B76" s="116"/>
      <c r="C76" s="116"/>
      <c r="D76" s="117"/>
      <c r="E76" s="117"/>
      <c r="F76" s="117"/>
      <c r="G76" s="117"/>
      <c r="I76" s="103"/>
      <c r="J76" s="103"/>
      <c r="K76" s="103"/>
      <c r="L76" s="103"/>
      <c r="M76" s="103"/>
      <c r="N76" s="103"/>
      <c r="O76" s="103"/>
      <c r="P76" s="103"/>
      <c r="Q76" s="121"/>
      <c r="R76" s="103"/>
      <c r="S76" s="103"/>
      <c r="T76" s="127"/>
    </row>
    <row r="77" spans="1:20" s="120" customFormat="1" ht="12" customHeight="1" x14ac:dyDescent="0.2">
      <c r="A77" s="117" t="s">
        <v>175</v>
      </c>
      <c r="B77" s="116"/>
      <c r="C77" s="116"/>
      <c r="D77" s="117"/>
      <c r="E77" s="117"/>
      <c r="F77" s="117"/>
      <c r="G77" s="117"/>
      <c r="I77" s="103"/>
      <c r="J77" s="103"/>
      <c r="K77" s="103"/>
      <c r="L77" s="103"/>
      <c r="M77" s="103"/>
      <c r="N77" s="103"/>
      <c r="O77" s="103"/>
      <c r="P77" s="103"/>
      <c r="Q77" s="121"/>
      <c r="R77" s="103"/>
      <c r="S77" s="103"/>
      <c r="T77" s="103"/>
    </row>
    <row r="78" spans="1:20" s="120" customFormat="1" ht="12" customHeight="1" x14ac:dyDescent="0.2">
      <c r="A78" s="117" t="s">
        <v>176</v>
      </c>
      <c r="B78" s="116"/>
      <c r="C78" s="116"/>
      <c r="D78" s="117"/>
      <c r="E78" s="117"/>
      <c r="F78" s="117"/>
      <c r="G78" s="117"/>
      <c r="I78" s="103"/>
      <c r="J78" s="103"/>
      <c r="K78" s="103"/>
      <c r="L78" s="103"/>
      <c r="M78" s="103"/>
      <c r="N78" s="103"/>
      <c r="O78" s="103"/>
      <c r="P78" s="103"/>
      <c r="Q78" s="121"/>
      <c r="R78" s="103"/>
      <c r="S78" s="103"/>
      <c r="T78" s="103"/>
    </row>
    <row r="79" spans="1:20" s="120" customFormat="1" ht="12" hidden="1" customHeight="1" x14ac:dyDescent="0.2">
      <c r="A79" s="117" t="s">
        <v>177</v>
      </c>
      <c r="B79" s="116"/>
      <c r="C79" s="116">
        <f>SUM(I79:T79)</f>
        <v>0</v>
      </c>
      <c r="D79" s="117"/>
      <c r="E79" s="117"/>
      <c r="F79" s="117"/>
      <c r="G79" s="117"/>
      <c r="I79" s="103"/>
      <c r="J79" s="103"/>
      <c r="K79" s="103"/>
      <c r="L79" s="103"/>
      <c r="M79" s="103"/>
      <c r="N79" s="103"/>
      <c r="O79" s="103"/>
      <c r="P79" s="103"/>
      <c r="Q79" s="121"/>
      <c r="R79" s="103"/>
      <c r="S79" s="103"/>
      <c r="T79" s="133"/>
    </row>
    <row r="80" spans="1:20" s="120" customFormat="1" ht="12" customHeight="1" x14ac:dyDescent="0.2">
      <c r="A80" s="117" t="s">
        <v>178</v>
      </c>
      <c r="B80" s="116"/>
      <c r="C80" s="116">
        <f>SUM(I80:T80)</f>
        <v>971100</v>
      </c>
      <c r="D80" s="117"/>
      <c r="E80" s="117"/>
      <c r="F80" s="117"/>
      <c r="G80" s="117"/>
      <c r="I80" s="103"/>
      <c r="J80" s="103"/>
      <c r="K80" s="103"/>
      <c r="L80" s="103"/>
      <c r="M80" s="128">
        <v>971100</v>
      </c>
      <c r="N80" s="103"/>
      <c r="O80" s="103"/>
      <c r="P80" s="103"/>
      <c r="Q80" s="121"/>
      <c r="R80" s="103"/>
      <c r="S80" s="103"/>
      <c r="T80" s="103"/>
    </row>
    <row r="81" spans="1:20" s="120" customFormat="1" ht="12" hidden="1" customHeight="1" x14ac:dyDescent="0.2">
      <c r="A81" s="117" t="s">
        <v>179</v>
      </c>
      <c r="B81" s="116"/>
      <c r="C81" s="116">
        <f>SUM(I81:T81)</f>
        <v>0</v>
      </c>
      <c r="D81" s="117"/>
      <c r="E81" s="117"/>
      <c r="F81" s="117"/>
      <c r="G81" s="117"/>
      <c r="I81" s="103"/>
      <c r="J81" s="103"/>
      <c r="K81" s="127"/>
      <c r="L81" s="103"/>
      <c r="M81" s="103"/>
      <c r="N81" s="103"/>
      <c r="O81" s="103"/>
      <c r="P81" s="103"/>
      <c r="Q81" s="121"/>
      <c r="R81" s="103"/>
      <c r="S81" s="103"/>
      <c r="T81" s="127"/>
    </row>
    <row r="82" spans="1:20" s="120" customFormat="1" ht="12" hidden="1" customHeight="1" x14ac:dyDescent="0.2">
      <c r="A82" s="117" t="s">
        <v>180</v>
      </c>
      <c r="B82" s="116"/>
      <c r="C82" s="116"/>
      <c r="D82" s="117"/>
      <c r="E82" s="117"/>
      <c r="F82" s="117"/>
      <c r="G82" s="117"/>
      <c r="I82" s="103"/>
      <c r="J82" s="103"/>
      <c r="K82" s="103"/>
      <c r="L82" s="103"/>
      <c r="M82" s="103"/>
      <c r="N82" s="103"/>
      <c r="O82" s="103"/>
      <c r="P82" s="103"/>
      <c r="Q82" s="121"/>
      <c r="R82" s="103"/>
    </row>
    <row r="83" spans="1:20" s="120" customFormat="1" ht="12" hidden="1" customHeight="1" x14ac:dyDescent="0.2">
      <c r="A83" s="117" t="s">
        <v>181</v>
      </c>
      <c r="B83" s="116"/>
      <c r="C83" s="116">
        <f>SUM(I83:T83)</f>
        <v>0</v>
      </c>
      <c r="D83" s="117"/>
      <c r="E83" s="117"/>
      <c r="F83" s="117"/>
      <c r="G83" s="117"/>
      <c r="I83" s="103"/>
      <c r="J83" s="103"/>
      <c r="K83" s="103"/>
      <c r="L83" s="103"/>
      <c r="M83" s="103"/>
      <c r="N83" s="103"/>
      <c r="O83" s="103"/>
      <c r="P83" s="103"/>
      <c r="Q83" s="121"/>
      <c r="R83" s="103"/>
      <c r="S83" s="103"/>
      <c r="T83" s="127"/>
    </row>
    <row r="84" spans="1:20" s="120" customFormat="1" ht="12" hidden="1" customHeight="1" x14ac:dyDescent="0.2">
      <c r="A84" s="117" t="s">
        <v>182</v>
      </c>
      <c r="B84" s="116"/>
      <c r="C84" s="116">
        <f>SUM(I84:T84)</f>
        <v>0</v>
      </c>
      <c r="D84" s="117"/>
      <c r="E84" s="117"/>
      <c r="F84" s="117"/>
      <c r="G84" s="117"/>
      <c r="I84" s="103"/>
      <c r="J84" s="103"/>
      <c r="K84" s="103"/>
      <c r="L84" s="103"/>
      <c r="M84" s="103"/>
      <c r="N84" s="103"/>
      <c r="O84" s="103"/>
      <c r="P84" s="103"/>
      <c r="Q84" s="121"/>
      <c r="R84" s="103"/>
      <c r="S84" s="103"/>
      <c r="T84" s="127"/>
    </row>
    <row r="85" spans="1:20" s="120" customFormat="1" ht="12" hidden="1" customHeight="1" x14ac:dyDescent="0.2">
      <c r="A85" s="117" t="s">
        <v>183</v>
      </c>
      <c r="B85" s="116"/>
      <c r="C85" s="116">
        <f>SUM(I85:T85)</f>
        <v>0</v>
      </c>
      <c r="D85" s="117"/>
      <c r="E85" s="117"/>
      <c r="F85" s="117"/>
      <c r="G85" s="117"/>
      <c r="I85" s="103"/>
      <c r="J85" s="103"/>
      <c r="K85" s="103"/>
      <c r="L85" s="103"/>
      <c r="M85" s="103"/>
      <c r="N85" s="103"/>
      <c r="O85" s="103"/>
      <c r="P85" s="103"/>
      <c r="Q85" s="121"/>
      <c r="R85" s="103"/>
      <c r="S85" s="103"/>
      <c r="T85" s="127"/>
    </row>
    <row r="86" spans="1:20" s="120" customFormat="1" ht="12" hidden="1" customHeight="1" x14ac:dyDescent="0.2">
      <c r="A86" s="117" t="s">
        <v>184</v>
      </c>
      <c r="B86" s="116"/>
      <c r="C86" s="116">
        <f t="shared" ref="C86:C88" si="0">SUM(I86:T86)</f>
        <v>0</v>
      </c>
      <c r="D86" s="117"/>
      <c r="E86" s="117"/>
      <c r="F86" s="117"/>
      <c r="G86" s="117"/>
      <c r="I86" s="103"/>
      <c r="J86" s="103"/>
      <c r="K86" s="103"/>
      <c r="L86" s="103"/>
      <c r="M86" s="103"/>
      <c r="N86" s="103"/>
      <c r="O86" s="103"/>
      <c r="P86" s="103"/>
      <c r="Q86" s="121"/>
      <c r="R86" s="103"/>
      <c r="S86" s="103"/>
      <c r="T86" s="127"/>
    </row>
    <row r="87" spans="1:20" s="120" customFormat="1" ht="12" hidden="1" customHeight="1" x14ac:dyDescent="0.2">
      <c r="A87" s="117" t="s">
        <v>185</v>
      </c>
      <c r="B87" s="116"/>
      <c r="C87" s="116">
        <f t="shared" si="0"/>
        <v>0</v>
      </c>
      <c r="D87" s="117"/>
      <c r="E87" s="117"/>
      <c r="F87" s="117"/>
      <c r="G87" s="117"/>
      <c r="I87" s="103"/>
      <c r="J87" s="103"/>
      <c r="K87" s="103"/>
      <c r="L87" s="103"/>
      <c r="N87" s="103"/>
      <c r="O87" s="103"/>
      <c r="P87" s="103"/>
      <c r="Q87" s="121"/>
      <c r="R87" s="103"/>
      <c r="S87" s="103"/>
      <c r="T87" s="127"/>
    </row>
    <row r="88" spans="1:20" s="120" customFormat="1" ht="12" hidden="1" customHeight="1" x14ac:dyDescent="0.2">
      <c r="A88" s="117" t="s">
        <v>186</v>
      </c>
      <c r="B88" s="116"/>
      <c r="C88" s="116">
        <f t="shared" si="0"/>
        <v>0</v>
      </c>
      <c r="D88" s="117"/>
      <c r="E88" s="117"/>
      <c r="F88" s="117"/>
      <c r="G88" s="117"/>
      <c r="I88" s="103"/>
      <c r="J88" s="103"/>
      <c r="K88" s="103"/>
      <c r="L88" s="103"/>
      <c r="N88" s="103"/>
      <c r="O88" s="103"/>
      <c r="P88" s="103"/>
      <c r="Q88" s="121"/>
      <c r="R88" s="103"/>
      <c r="S88" s="103"/>
      <c r="T88" s="127"/>
    </row>
    <row r="89" spans="1:20" s="120" customFormat="1" x14ac:dyDescent="0.2">
      <c r="A89" s="122" t="s">
        <v>187</v>
      </c>
      <c r="B89" s="116"/>
      <c r="C89" s="116"/>
      <c r="D89" s="117"/>
      <c r="E89" s="117"/>
      <c r="F89" s="117"/>
      <c r="G89" s="117"/>
      <c r="I89" s="103"/>
      <c r="J89" s="103"/>
      <c r="K89" s="103"/>
      <c r="L89" s="103"/>
      <c r="M89" s="103"/>
      <c r="N89" s="103"/>
      <c r="O89" s="103"/>
      <c r="P89" s="103"/>
      <c r="Q89" s="121"/>
      <c r="R89" s="103"/>
      <c r="S89" s="103"/>
      <c r="T89" s="103"/>
    </row>
    <row r="90" spans="1:20" s="120" customFormat="1" ht="12" customHeight="1" x14ac:dyDescent="0.2">
      <c r="A90" s="117" t="s">
        <v>188</v>
      </c>
      <c r="B90" s="116">
        <f>SUM(I90:T90)</f>
        <v>1184100</v>
      </c>
      <c r="C90" s="116"/>
      <c r="D90" s="117"/>
      <c r="E90" s="117"/>
      <c r="F90" s="117"/>
      <c r="G90" s="117"/>
      <c r="I90" s="103"/>
      <c r="J90" s="103"/>
      <c r="K90" s="128">
        <v>149100</v>
      </c>
      <c r="M90" s="103">
        <f>SUM(M91:M92)</f>
        <v>710000</v>
      </c>
      <c r="N90" s="128">
        <v>325000</v>
      </c>
      <c r="O90" s="103"/>
      <c r="P90" s="113"/>
      <c r="Q90" s="121"/>
      <c r="R90" s="131"/>
      <c r="S90" s="103"/>
      <c r="T90" s="103"/>
    </row>
    <row r="91" spans="1:20" s="120" customFormat="1" ht="12" hidden="1" customHeight="1" x14ac:dyDescent="0.2">
      <c r="A91" s="117"/>
      <c r="B91" s="116"/>
      <c r="C91" s="116"/>
      <c r="D91" s="117"/>
      <c r="E91" s="117"/>
      <c r="F91" s="117"/>
      <c r="G91" s="117"/>
      <c r="I91" s="103"/>
      <c r="J91" s="103"/>
      <c r="K91" s="134"/>
      <c r="M91" s="128">
        <v>215000</v>
      </c>
      <c r="N91" s="103"/>
      <c r="O91" s="103"/>
      <c r="P91" s="113"/>
      <c r="Q91" s="121"/>
      <c r="R91" s="131"/>
      <c r="S91" s="103"/>
      <c r="T91" s="103"/>
    </row>
    <row r="92" spans="1:20" s="120" customFormat="1" ht="12" hidden="1" customHeight="1" x14ac:dyDescent="0.2">
      <c r="A92" s="117"/>
      <c r="B92" s="116"/>
      <c r="C92" s="116"/>
      <c r="D92" s="117"/>
      <c r="E92" s="117"/>
      <c r="F92" s="117"/>
      <c r="G92" s="117"/>
      <c r="I92" s="103"/>
      <c r="J92" s="103"/>
      <c r="K92" s="134"/>
      <c r="M92" s="128">
        <v>495000</v>
      </c>
      <c r="N92" s="103"/>
      <c r="O92" s="103"/>
      <c r="P92" s="113"/>
      <c r="Q92" s="121"/>
      <c r="R92" s="131"/>
      <c r="S92" s="103"/>
      <c r="T92" s="103"/>
    </row>
    <row r="93" spans="1:20" s="120" customFormat="1" ht="12" customHeight="1" x14ac:dyDescent="0.2">
      <c r="A93" s="117" t="s">
        <v>189</v>
      </c>
      <c r="B93" s="116"/>
      <c r="C93" s="116">
        <f>SUM(I93:T93)</f>
        <v>0</v>
      </c>
      <c r="D93" s="117"/>
      <c r="E93" s="117"/>
      <c r="F93" s="117"/>
      <c r="G93" s="117"/>
      <c r="I93" s="103"/>
      <c r="J93" s="103"/>
      <c r="K93" s="103"/>
      <c r="L93" s="103"/>
      <c r="M93" s="127"/>
      <c r="N93" s="119"/>
      <c r="O93" s="135"/>
      <c r="P93" s="103"/>
      <c r="Q93" s="121"/>
      <c r="R93" s="103"/>
      <c r="S93" s="103"/>
      <c r="T93" s="127"/>
    </row>
    <row r="94" spans="1:20" s="120" customFormat="1" ht="12" customHeight="1" x14ac:dyDescent="0.2">
      <c r="A94" s="117" t="s">
        <v>190</v>
      </c>
      <c r="B94" s="116"/>
      <c r="C94" s="116"/>
      <c r="D94" s="117"/>
      <c r="E94" s="117"/>
      <c r="F94" s="117"/>
      <c r="G94" s="117"/>
      <c r="I94" s="103"/>
      <c r="J94" s="103"/>
      <c r="K94" s="103"/>
      <c r="L94" s="136"/>
      <c r="M94" s="103"/>
      <c r="N94" s="134"/>
      <c r="O94" s="103"/>
      <c r="P94" s="103"/>
      <c r="Q94" s="121"/>
      <c r="R94" s="103"/>
      <c r="S94" s="103"/>
    </row>
    <row r="95" spans="1:20" s="120" customFormat="1" ht="12" customHeight="1" x14ac:dyDescent="0.2">
      <c r="A95" s="117" t="s">
        <v>191</v>
      </c>
      <c r="B95" s="116"/>
      <c r="C95" s="116">
        <f>SUM(I95:T95)</f>
        <v>36149.800000000003</v>
      </c>
      <c r="D95" s="117"/>
      <c r="E95" s="117"/>
      <c r="F95" s="117"/>
      <c r="G95" s="117"/>
      <c r="I95" s="103"/>
      <c r="J95" s="103"/>
      <c r="K95" s="103">
        <f>SUM(K97:K99)</f>
        <v>6847.9</v>
      </c>
      <c r="L95" s="128">
        <v>3122.8</v>
      </c>
      <c r="M95" s="103">
        <f>SUM(M97:M98)</f>
        <v>26179.1</v>
      </c>
      <c r="N95" s="103"/>
      <c r="O95" s="103"/>
      <c r="P95" s="103"/>
      <c r="Q95" s="137"/>
      <c r="R95" s="103"/>
      <c r="S95" s="119"/>
      <c r="T95" s="103"/>
    </row>
    <row r="96" spans="1:20" s="120" customFormat="1" ht="12" customHeight="1" x14ac:dyDescent="0.2">
      <c r="A96" s="117" t="s">
        <v>192</v>
      </c>
      <c r="B96" s="116"/>
      <c r="C96" s="116"/>
      <c r="D96" s="117"/>
      <c r="E96" s="117"/>
      <c r="F96" s="117"/>
      <c r="G96" s="117"/>
      <c r="I96" s="103"/>
      <c r="J96" s="103"/>
      <c r="K96" s="103"/>
      <c r="L96" s="103"/>
      <c r="N96" s="103"/>
      <c r="O96" s="103"/>
      <c r="P96" s="103"/>
      <c r="Q96" s="121"/>
      <c r="R96" s="103"/>
      <c r="S96" s="103"/>
      <c r="T96" s="133"/>
    </row>
    <row r="97" spans="1:20" s="120" customFormat="1" ht="12" hidden="1" customHeight="1" x14ac:dyDescent="0.2">
      <c r="A97" s="117"/>
      <c r="B97" s="116"/>
      <c r="C97" s="116"/>
      <c r="D97" s="117"/>
      <c r="E97" s="117"/>
      <c r="F97" s="117"/>
      <c r="G97" s="117"/>
      <c r="I97" s="103"/>
      <c r="J97" s="103"/>
      <c r="K97" s="128">
        <v>2431.1999999999998</v>
      </c>
      <c r="L97" s="103"/>
      <c r="M97" s="128">
        <v>11147.2</v>
      </c>
      <c r="N97" s="103"/>
      <c r="O97" s="103"/>
      <c r="P97" s="103"/>
      <c r="Q97" s="121"/>
      <c r="R97" s="103"/>
      <c r="S97" s="103"/>
      <c r="T97" s="133"/>
    </row>
    <row r="98" spans="1:20" s="120" customFormat="1" ht="12" hidden="1" customHeight="1" x14ac:dyDescent="0.2">
      <c r="A98" s="117"/>
      <c r="B98" s="116"/>
      <c r="C98" s="116"/>
      <c r="D98" s="117"/>
      <c r="E98" s="117"/>
      <c r="F98" s="117"/>
      <c r="G98" s="117"/>
      <c r="I98" s="103"/>
      <c r="J98" s="103"/>
      <c r="K98" s="128">
        <v>2603.1999999999998</v>
      </c>
      <c r="L98" s="103"/>
      <c r="M98" s="128">
        <v>15031.9</v>
      </c>
      <c r="N98" s="103"/>
      <c r="O98" s="103"/>
      <c r="P98" s="103"/>
      <c r="Q98" s="121"/>
      <c r="R98" s="103"/>
      <c r="S98" s="103"/>
      <c r="T98" s="133"/>
    </row>
    <row r="99" spans="1:20" s="120" customFormat="1" ht="12" hidden="1" customHeight="1" x14ac:dyDescent="0.2">
      <c r="A99" s="117"/>
      <c r="B99" s="116"/>
      <c r="C99" s="116"/>
      <c r="D99" s="117"/>
      <c r="E99" s="117"/>
      <c r="F99" s="117"/>
      <c r="G99" s="117"/>
      <c r="I99" s="103"/>
      <c r="J99" s="103"/>
      <c r="K99" s="128">
        <v>1813.5</v>
      </c>
      <c r="L99" s="103"/>
      <c r="M99" s="103"/>
      <c r="N99" s="103"/>
      <c r="O99" s="103"/>
      <c r="P99" s="103"/>
      <c r="Q99" s="121"/>
      <c r="R99" s="103"/>
      <c r="S99" s="103"/>
      <c r="T99" s="133"/>
    </row>
    <row r="100" spans="1:20" s="120" customFormat="1" ht="12" hidden="1" customHeight="1" x14ac:dyDescent="0.2">
      <c r="A100" s="117" t="s">
        <v>193</v>
      </c>
      <c r="B100" s="116"/>
      <c r="C100" s="116">
        <f t="shared" ref="C100:C108" si="1">SUM(I100:T100)</f>
        <v>0</v>
      </c>
      <c r="D100" s="117"/>
      <c r="E100" s="117"/>
      <c r="F100" s="117"/>
      <c r="G100" s="117"/>
      <c r="I100" s="103"/>
      <c r="J100" s="103"/>
      <c r="K100" s="103"/>
      <c r="L100" s="103"/>
      <c r="M100" s="103"/>
      <c r="N100" s="103"/>
      <c r="O100" s="103"/>
      <c r="P100" s="103"/>
      <c r="Q100" s="121"/>
      <c r="R100" s="127"/>
      <c r="S100" s="103"/>
    </row>
    <row r="101" spans="1:20" s="120" customFormat="1" ht="12" hidden="1" customHeight="1" x14ac:dyDescent="0.2">
      <c r="A101" s="117" t="s">
        <v>194</v>
      </c>
      <c r="B101" s="116"/>
      <c r="C101" s="116">
        <f t="shared" si="1"/>
        <v>0</v>
      </c>
      <c r="D101" s="117"/>
      <c r="E101" s="117"/>
      <c r="F101" s="117"/>
      <c r="G101" s="117"/>
      <c r="I101" s="103"/>
      <c r="J101" s="103"/>
      <c r="K101" s="103"/>
      <c r="L101" s="103"/>
      <c r="M101" s="103"/>
      <c r="N101" s="103"/>
      <c r="O101" s="103"/>
      <c r="P101" s="103"/>
      <c r="Q101" s="121"/>
      <c r="R101" s="103"/>
      <c r="S101" s="103"/>
      <c r="T101" s="103"/>
    </row>
    <row r="102" spans="1:20" s="120" customFormat="1" ht="14.25" hidden="1" customHeight="1" x14ac:dyDescent="0.2">
      <c r="A102" s="117" t="s">
        <v>195</v>
      </c>
      <c r="B102" s="116"/>
      <c r="C102" s="116">
        <f t="shared" si="1"/>
        <v>0</v>
      </c>
      <c r="D102" s="117"/>
      <c r="E102" s="117"/>
      <c r="F102" s="117"/>
      <c r="G102" s="117"/>
      <c r="I102" s="103"/>
      <c r="J102" s="103"/>
      <c r="K102" s="103"/>
      <c r="L102" s="103"/>
      <c r="M102" s="103"/>
      <c r="N102" s="103"/>
      <c r="O102" s="103"/>
      <c r="P102" s="103"/>
      <c r="Q102" s="121"/>
      <c r="R102" s="103"/>
      <c r="S102" s="103"/>
      <c r="T102" s="103"/>
    </row>
    <row r="103" spans="1:20" s="120" customFormat="1" ht="12" hidden="1" customHeight="1" x14ac:dyDescent="0.2">
      <c r="A103" s="117" t="s">
        <v>196</v>
      </c>
      <c r="B103" s="116"/>
      <c r="C103" s="116">
        <f t="shared" si="1"/>
        <v>0</v>
      </c>
      <c r="D103" s="117"/>
      <c r="E103" s="117"/>
      <c r="F103" s="117"/>
      <c r="G103" s="117"/>
      <c r="I103" s="103"/>
      <c r="J103" s="103"/>
      <c r="K103" s="127"/>
      <c r="L103" s="103"/>
      <c r="M103" s="103"/>
      <c r="N103" s="127"/>
      <c r="O103" s="103"/>
      <c r="P103" s="103"/>
      <c r="Q103" s="121"/>
      <c r="R103" s="103"/>
      <c r="S103" s="103"/>
      <c r="T103" s="103"/>
    </row>
    <row r="104" spans="1:20" s="120" customFormat="1" ht="12" hidden="1" customHeight="1" x14ac:dyDescent="0.2">
      <c r="A104" s="117" t="s">
        <v>197</v>
      </c>
      <c r="B104" s="116"/>
      <c r="C104" s="116">
        <f t="shared" si="1"/>
        <v>0</v>
      </c>
      <c r="D104" s="117"/>
      <c r="E104" s="117"/>
      <c r="F104" s="117"/>
      <c r="G104" s="117"/>
      <c r="I104" s="103"/>
      <c r="J104" s="103"/>
      <c r="K104" s="103"/>
      <c r="L104" s="103"/>
      <c r="M104" s="103"/>
      <c r="N104" s="103"/>
      <c r="O104" s="131"/>
      <c r="Q104" s="121"/>
      <c r="R104" s="103"/>
      <c r="S104" s="138"/>
      <c r="T104" s="103"/>
    </row>
    <row r="105" spans="1:20" s="120" customFormat="1" ht="14.25" customHeight="1" x14ac:dyDescent="0.2">
      <c r="A105" s="117" t="s">
        <v>198</v>
      </c>
      <c r="B105" s="116"/>
      <c r="C105" s="116">
        <f>SUM(I105:T105)</f>
        <v>469601</v>
      </c>
      <c r="D105" s="117"/>
      <c r="E105" s="117"/>
      <c r="F105" s="117"/>
      <c r="G105" s="117"/>
      <c r="I105" s="103"/>
      <c r="J105" s="103"/>
      <c r="K105" s="103"/>
      <c r="L105" s="103"/>
      <c r="M105" s="103"/>
      <c r="N105" s="103"/>
      <c r="O105" s="139"/>
      <c r="P105" s="139"/>
      <c r="Q105" s="130">
        <f>SUM(Q106)</f>
        <v>469601</v>
      </c>
      <c r="R105" s="103"/>
      <c r="S105" s="103"/>
      <c r="T105" s="103"/>
    </row>
    <row r="106" spans="1:20" s="120" customFormat="1" ht="14.25" hidden="1" customHeight="1" x14ac:dyDescent="0.2">
      <c r="A106" s="117"/>
      <c r="B106" s="116"/>
      <c r="C106" s="116"/>
      <c r="D106" s="117"/>
      <c r="E106" s="117"/>
      <c r="F106" s="117"/>
      <c r="G106" s="117"/>
      <c r="I106" s="103"/>
      <c r="J106" s="103"/>
      <c r="K106" s="103"/>
      <c r="L106" s="103"/>
      <c r="M106" s="103"/>
      <c r="N106" s="103"/>
      <c r="O106" s="139"/>
      <c r="P106" s="139"/>
      <c r="Q106" s="121">
        <v>469601</v>
      </c>
      <c r="R106" s="103"/>
      <c r="S106" s="103"/>
      <c r="T106" s="103"/>
    </row>
    <row r="107" spans="1:20" s="120" customFormat="1" ht="14.25" hidden="1" customHeight="1" x14ac:dyDescent="0.2">
      <c r="A107" s="117" t="s">
        <v>199</v>
      </c>
      <c r="B107" s="116"/>
      <c r="C107" s="116">
        <f t="shared" si="1"/>
        <v>0</v>
      </c>
      <c r="D107" s="117"/>
      <c r="E107" s="117"/>
      <c r="F107" s="117"/>
      <c r="G107" s="117"/>
      <c r="I107" s="103"/>
      <c r="J107" s="103"/>
      <c r="K107" s="103"/>
      <c r="L107" s="103"/>
      <c r="M107" s="103"/>
      <c r="N107" s="103"/>
      <c r="O107" s="103"/>
      <c r="P107" s="103"/>
      <c r="Q107" s="121"/>
      <c r="R107" s="103"/>
      <c r="S107" s="103"/>
      <c r="T107" s="103"/>
    </row>
    <row r="108" spans="1:20" s="120" customFormat="1" ht="12" hidden="1" customHeight="1" x14ac:dyDescent="0.2">
      <c r="A108" s="117" t="s">
        <v>200</v>
      </c>
      <c r="B108" s="116"/>
      <c r="C108" s="116">
        <f t="shared" si="1"/>
        <v>0</v>
      </c>
      <c r="D108" s="117"/>
      <c r="E108" s="117"/>
      <c r="F108" s="117"/>
      <c r="G108" s="117"/>
      <c r="I108" s="103"/>
      <c r="J108" s="103"/>
      <c r="K108" s="103"/>
      <c r="L108" s="103"/>
      <c r="M108" s="103"/>
      <c r="N108" s="103"/>
      <c r="O108" s="103"/>
      <c r="P108" s="103"/>
      <c r="Q108" s="137"/>
      <c r="R108" s="103"/>
      <c r="S108" s="127"/>
      <c r="T108" s="119"/>
    </row>
    <row r="109" spans="1:20" s="120" customFormat="1" x14ac:dyDescent="0.2">
      <c r="A109" s="122" t="s">
        <v>201</v>
      </c>
      <c r="B109" s="123">
        <f>SUM(B90:B108)</f>
        <v>1184100</v>
      </c>
      <c r="C109" s="123">
        <f>SUM(C29:C108)</f>
        <v>2979292.1999999997</v>
      </c>
      <c r="D109" s="118"/>
      <c r="E109" s="118"/>
      <c r="F109" s="124"/>
      <c r="G109" s="118"/>
      <c r="I109" s="103"/>
      <c r="J109" s="103"/>
      <c r="K109" s="103"/>
      <c r="L109" s="103"/>
      <c r="N109" s="103"/>
      <c r="O109" s="103"/>
      <c r="P109" s="103"/>
      <c r="Q109" s="121"/>
      <c r="R109" s="103"/>
      <c r="S109" s="103"/>
    </row>
    <row r="110" spans="1:20" s="120" customFormat="1" x14ac:dyDescent="0.2">
      <c r="A110" s="122" t="s">
        <v>202</v>
      </c>
      <c r="B110" s="123">
        <f>+B26-B109</f>
        <v>11631351.880000001</v>
      </c>
      <c r="C110" s="123">
        <f>+C26-C109</f>
        <v>89597986.959999979</v>
      </c>
      <c r="D110" s="122"/>
      <c r="E110" s="122"/>
      <c r="F110" s="124"/>
      <c r="G110" s="124">
        <f>+G26-C109-B109</f>
        <v>101229338.84</v>
      </c>
      <c r="H110" s="125"/>
      <c r="I110" s="103"/>
      <c r="J110" s="103"/>
      <c r="K110" s="103"/>
      <c r="L110" s="103"/>
      <c r="M110" s="103"/>
      <c r="N110" s="103"/>
      <c r="O110" s="103"/>
      <c r="P110" s="103"/>
      <c r="Q110" s="121"/>
      <c r="R110" s="103"/>
      <c r="S110" s="103"/>
      <c r="T110" s="103"/>
    </row>
    <row r="111" spans="1:20" s="120" customFormat="1" x14ac:dyDescent="0.2">
      <c r="A111" s="140"/>
      <c r="B111" s="141"/>
      <c r="C111" s="141"/>
      <c r="D111" s="140"/>
      <c r="E111" s="140"/>
      <c r="F111" s="125"/>
      <c r="G111" s="125"/>
      <c r="H111" s="125"/>
      <c r="I111" s="103"/>
      <c r="J111" s="103"/>
      <c r="K111" s="103"/>
      <c r="L111" s="103"/>
      <c r="M111" s="103"/>
      <c r="N111" s="103"/>
      <c r="O111" s="103"/>
      <c r="P111" s="103"/>
      <c r="Q111" s="121"/>
      <c r="R111" s="103"/>
      <c r="S111" s="103"/>
      <c r="T111" s="103"/>
    </row>
    <row r="112" spans="1:20" s="120" customFormat="1" x14ac:dyDescent="0.2">
      <c r="A112" s="140"/>
      <c r="B112" s="141"/>
      <c r="C112" s="141"/>
      <c r="D112" s="140"/>
      <c r="E112" s="140"/>
      <c r="F112" s="125"/>
      <c r="G112" s="125"/>
      <c r="H112" s="125"/>
      <c r="I112" s="103"/>
      <c r="J112" s="103"/>
      <c r="K112" s="103"/>
      <c r="L112" s="103"/>
      <c r="M112" s="103"/>
      <c r="N112" s="103"/>
      <c r="O112" s="103"/>
      <c r="P112" s="103"/>
      <c r="Q112" s="121"/>
      <c r="R112" s="103"/>
      <c r="S112" s="103"/>
      <c r="T112" s="103"/>
    </row>
    <row r="113" spans="1:20" x14ac:dyDescent="0.2">
      <c r="A113" s="72" t="s">
        <v>203</v>
      </c>
      <c r="B113" s="72" t="s">
        <v>204</v>
      </c>
      <c r="E113" s="72" t="s">
        <v>205</v>
      </c>
      <c r="G113" s="142"/>
      <c r="H113" s="142"/>
      <c r="I113" s="109"/>
      <c r="J113" s="109"/>
      <c r="K113" s="109"/>
      <c r="L113" s="109"/>
      <c r="M113" s="109"/>
      <c r="N113" s="109"/>
      <c r="O113" s="109"/>
      <c r="P113" s="109"/>
      <c r="S113" s="109"/>
      <c r="T113" s="109"/>
    </row>
    <row r="114" spans="1:20" x14ac:dyDescent="0.2">
      <c r="B114" s="72"/>
      <c r="E114" s="76"/>
      <c r="G114" s="142"/>
      <c r="H114" s="142"/>
    </row>
    <row r="115" spans="1:20" x14ac:dyDescent="0.2">
      <c r="B115" s="72"/>
      <c r="N115" s="109"/>
    </row>
    <row r="116" spans="1:20" x14ac:dyDescent="0.2">
      <c r="A116" s="99" t="s">
        <v>206</v>
      </c>
      <c r="B116" s="242" t="s">
        <v>88</v>
      </c>
      <c r="C116" s="242"/>
      <c r="D116" s="242"/>
      <c r="E116" s="242" t="s">
        <v>89</v>
      </c>
      <c r="F116" s="242"/>
      <c r="G116" s="242"/>
      <c r="H116" s="99"/>
    </row>
    <row r="117" spans="1:20" x14ac:dyDescent="0.2">
      <c r="A117" s="73" t="s">
        <v>207</v>
      </c>
      <c r="B117" s="243" t="s">
        <v>208</v>
      </c>
      <c r="C117" s="243"/>
      <c r="D117" s="243"/>
      <c r="E117" s="243" t="s">
        <v>92</v>
      </c>
      <c r="F117" s="243"/>
      <c r="G117" s="243"/>
      <c r="H117" s="73"/>
    </row>
    <row r="118" spans="1:20" x14ac:dyDescent="0.2">
      <c r="F118" s="76"/>
    </row>
    <row r="123" spans="1:20" x14ac:dyDescent="0.2">
      <c r="D123" s="76"/>
    </row>
  </sheetData>
  <sheetProtection password="9EB5" sheet="1" objects="1" scenarios="1" selectLockedCells="1" selectUnlockedCells="1"/>
  <mergeCells count="16">
    <mergeCell ref="A8:A10"/>
    <mergeCell ref="B8:B10"/>
    <mergeCell ref="C8:C10"/>
    <mergeCell ref="D8:D10"/>
    <mergeCell ref="E8:E10"/>
    <mergeCell ref="A1:G1"/>
    <mergeCell ref="A2:G2"/>
    <mergeCell ref="A3:G3"/>
    <mergeCell ref="A5:G5"/>
    <mergeCell ref="A6:G6"/>
    <mergeCell ref="F8:F10"/>
    <mergeCell ref="G8:G10"/>
    <mergeCell ref="B116:D116"/>
    <mergeCell ref="E116:G116"/>
    <mergeCell ref="B117:D117"/>
    <mergeCell ref="E117:G117"/>
  </mergeCells>
  <printOptions horizontalCentered="1"/>
  <pageMargins left="0.25" right="0.25" top="0.5" bottom="0.2" header="0.3" footer="0.3"/>
  <pageSetup scale="89" fitToWidth="0" orientation="landscape" horizontalDpi="4294967293" verticalDpi="30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3"/>
  <sheetViews>
    <sheetView topLeftCell="A60" zoomScaleNormal="100" workbookViewId="0">
      <selection activeCell="A72" sqref="A72:E72"/>
    </sheetView>
  </sheetViews>
  <sheetFormatPr defaultRowHeight="15" x14ac:dyDescent="0.25"/>
  <cols>
    <col min="1" max="1" width="37.28515625" style="147" customWidth="1"/>
    <col min="2" max="2" width="30.28515625" style="147" customWidth="1"/>
    <col min="3" max="3" width="16.140625" style="147" customWidth="1"/>
    <col min="4" max="4" width="16.42578125" style="147" customWidth="1"/>
    <col min="5" max="5" width="11.140625" style="147" customWidth="1"/>
    <col min="6" max="6" width="11.140625" style="148" customWidth="1"/>
    <col min="7" max="7" width="18.5703125" style="149" customWidth="1"/>
    <col min="8" max="9" width="15.42578125" style="147" hidden="1" customWidth="1"/>
    <col min="10" max="10" width="13.5703125" style="147" customWidth="1"/>
    <col min="11" max="11" width="29.7109375" style="147" customWidth="1"/>
    <col min="12" max="12" width="22.85546875" style="149" hidden="1" customWidth="1"/>
    <col min="13" max="13" width="14.5703125" style="147" customWidth="1"/>
    <col min="14" max="14" width="15.7109375" style="149" bestFit="1" customWidth="1"/>
    <col min="15" max="15" width="15.42578125" style="149" bestFit="1" customWidth="1"/>
    <col min="16" max="16384" width="9.140625" style="147"/>
  </cols>
  <sheetData>
    <row r="1" spans="1:15" s="144" customFormat="1" ht="15.75" x14ac:dyDescent="0.25">
      <c r="A1" s="143" t="s">
        <v>209</v>
      </c>
      <c r="F1" s="145"/>
      <c r="G1" s="146"/>
      <c r="L1" s="146"/>
      <c r="N1" s="146"/>
      <c r="O1" s="146"/>
    </row>
    <row r="2" spans="1:15" s="144" customFormat="1" ht="15.75" x14ac:dyDescent="0.25">
      <c r="F2" s="145"/>
      <c r="G2" s="146"/>
      <c r="L2" s="146"/>
      <c r="N2" s="146"/>
      <c r="O2" s="146"/>
    </row>
    <row r="3" spans="1:15" s="144" customFormat="1" ht="15.75" x14ac:dyDescent="0.25">
      <c r="A3" s="265" t="s">
        <v>210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146"/>
      <c r="N3" s="146"/>
      <c r="O3" s="146"/>
    </row>
    <row r="4" spans="1:15" s="144" customFormat="1" ht="15.75" x14ac:dyDescent="0.25">
      <c r="A4" s="265" t="s">
        <v>211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146"/>
      <c r="N4" s="146"/>
      <c r="O4" s="146"/>
    </row>
    <row r="5" spans="1:15" s="144" customFormat="1" ht="15.75" x14ac:dyDescent="0.25">
      <c r="A5" s="147"/>
      <c r="B5" s="147"/>
      <c r="C5" s="147"/>
      <c r="D5" s="147"/>
      <c r="E5" s="147"/>
      <c r="F5" s="148"/>
      <c r="G5" s="149"/>
      <c r="H5" s="147"/>
      <c r="I5" s="147"/>
      <c r="J5" s="147"/>
      <c r="K5" s="147"/>
      <c r="L5" s="146"/>
      <c r="N5" s="146"/>
      <c r="O5" s="146"/>
    </row>
    <row r="6" spans="1:15" s="144" customFormat="1" ht="15.75" x14ac:dyDescent="0.25">
      <c r="A6" s="147" t="s">
        <v>212</v>
      </c>
      <c r="B6" s="147"/>
      <c r="C6" s="147"/>
      <c r="D6" s="147"/>
      <c r="E6" s="147"/>
      <c r="F6" s="148"/>
      <c r="G6" s="149"/>
      <c r="H6" s="147"/>
      <c r="I6" s="147"/>
      <c r="J6" s="147"/>
      <c r="K6" s="147"/>
      <c r="L6" s="146"/>
      <c r="N6" s="146"/>
      <c r="O6" s="146"/>
    </row>
    <row r="7" spans="1:15" s="144" customFormat="1" ht="15.75" x14ac:dyDescent="0.25">
      <c r="A7" s="147"/>
      <c r="B7" s="147"/>
      <c r="C7" s="147"/>
      <c r="D7" s="147"/>
      <c r="E7" s="147"/>
      <c r="F7" s="148"/>
      <c r="G7" s="149"/>
      <c r="H7" s="147"/>
      <c r="I7" s="147"/>
      <c r="J7" s="147"/>
      <c r="K7" s="147"/>
      <c r="L7" s="146"/>
      <c r="N7" s="146"/>
      <c r="O7" s="146"/>
    </row>
    <row r="8" spans="1:15" s="144" customFormat="1" ht="15.75" customHeight="1" x14ac:dyDescent="0.25">
      <c r="A8" s="261" t="s">
        <v>213</v>
      </c>
      <c r="B8" s="261" t="s">
        <v>214</v>
      </c>
      <c r="C8" s="261" t="s">
        <v>215</v>
      </c>
      <c r="D8" s="261" t="s">
        <v>216</v>
      </c>
      <c r="E8" s="266" t="s">
        <v>217</v>
      </c>
      <c r="F8" s="268" t="s">
        <v>218</v>
      </c>
      <c r="G8" s="269"/>
      <c r="H8" s="261" t="s">
        <v>219</v>
      </c>
      <c r="I8" s="150"/>
      <c r="J8" s="261" t="s">
        <v>220</v>
      </c>
      <c r="K8" s="261" t="s">
        <v>221</v>
      </c>
      <c r="L8" s="146"/>
      <c r="N8" s="146"/>
      <c r="O8" s="146"/>
    </row>
    <row r="9" spans="1:15" s="144" customFormat="1" ht="45" x14ac:dyDescent="0.25">
      <c r="A9" s="262"/>
      <c r="B9" s="262"/>
      <c r="C9" s="262"/>
      <c r="D9" s="262"/>
      <c r="E9" s="267"/>
      <c r="F9" s="151" t="s">
        <v>222</v>
      </c>
      <c r="G9" s="152" t="s">
        <v>223</v>
      </c>
      <c r="H9" s="262"/>
      <c r="I9" s="153" t="s">
        <v>224</v>
      </c>
      <c r="J9" s="262"/>
      <c r="K9" s="262"/>
      <c r="L9" s="146"/>
      <c r="N9" s="146"/>
      <c r="O9" s="146"/>
    </row>
    <row r="10" spans="1:15" s="144" customFormat="1" ht="20.25" customHeight="1" x14ac:dyDescent="0.25">
      <c r="A10" s="154" t="s">
        <v>225</v>
      </c>
      <c r="B10" s="155"/>
      <c r="C10" s="156">
        <v>12906684.199999999</v>
      </c>
      <c r="D10" s="157" t="s">
        <v>226</v>
      </c>
      <c r="E10" s="155"/>
      <c r="F10" s="158">
        <f>+G10/C10</f>
        <v>0.73032258509896764</v>
      </c>
      <c r="G10" s="156">
        <f>8113996.34+547590.5+50100+370705-1382.87+229250+115784</f>
        <v>9426042.9700000007</v>
      </c>
      <c r="H10" s="156">
        <f>+C10-G10</f>
        <v>3480641.2299999986</v>
      </c>
      <c r="I10" s="156">
        <v>7649160.3399999999</v>
      </c>
      <c r="J10" s="155"/>
      <c r="K10" s="159" t="s">
        <v>227</v>
      </c>
      <c r="L10" s="146">
        <f>+C10-G10</f>
        <v>3480641.2299999986</v>
      </c>
      <c r="M10" s="160"/>
      <c r="N10" s="146"/>
      <c r="O10" s="146"/>
    </row>
    <row r="11" spans="1:15" s="144" customFormat="1" ht="45" customHeight="1" x14ac:dyDescent="0.25">
      <c r="A11" s="159" t="s">
        <v>228</v>
      </c>
      <c r="B11" s="155"/>
      <c r="C11" s="161">
        <f>1124000+6000</f>
        <v>1130000</v>
      </c>
      <c r="D11" s="162" t="s">
        <v>229</v>
      </c>
      <c r="E11" s="155"/>
      <c r="F11" s="158">
        <v>0.995</v>
      </c>
      <c r="G11" s="161">
        <v>1124557</v>
      </c>
      <c r="H11" s="161">
        <f>+C11-G11</f>
        <v>5443</v>
      </c>
      <c r="I11" s="161">
        <v>752657</v>
      </c>
      <c r="J11" s="155"/>
      <c r="K11" s="154" t="s">
        <v>227</v>
      </c>
      <c r="L11" s="146">
        <f t="shared" ref="L11:L70" si="0">+C11-G11</f>
        <v>5443</v>
      </c>
      <c r="N11" s="146"/>
      <c r="O11" s="146"/>
    </row>
    <row r="12" spans="1:15" s="144" customFormat="1" ht="30" customHeight="1" x14ac:dyDescent="0.25">
      <c r="A12" s="154" t="s">
        <v>230</v>
      </c>
      <c r="B12" s="155"/>
      <c r="C12" s="156">
        <v>399975</v>
      </c>
      <c r="D12" s="163" t="s">
        <v>231</v>
      </c>
      <c r="E12" s="155"/>
      <c r="F12" s="158">
        <f>+G12/C12</f>
        <v>0.68479529970623165</v>
      </c>
      <c r="G12" s="156">
        <v>273901</v>
      </c>
      <c r="H12" s="156">
        <f>+C12-G12</f>
        <v>126074</v>
      </c>
      <c r="I12" s="156">
        <v>273901</v>
      </c>
      <c r="J12" s="155"/>
      <c r="K12" s="159" t="s">
        <v>227</v>
      </c>
      <c r="L12" s="146">
        <f t="shared" si="0"/>
        <v>126074</v>
      </c>
      <c r="N12" s="146"/>
      <c r="O12" s="146"/>
    </row>
    <row r="13" spans="1:15" s="144" customFormat="1" ht="30" customHeight="1" x14ac:dyDescent="0.25">
      <c r="A13" s="154" t="s">
        <v>232</v>
      </c>
      <c r="B13" s="155"/>
      <c r="C13" s="156">
        <v>574675</v>
      </c>
      <c r="D13" s="157" t="s">
        <v>233</v>
      </c>
      <c r="E13" s="155"/>
      <c r="F13" s="158">
        <v>0</v>
      </c>
      <c r="G13" s="156"/>
      <c r="H13" s="156"/>
      <c r="I13" s="156"/>
      <c r="J13" s="155"/>
      <c r="K13" s="159"/>
      <c r="L13" s="146">
        <f t="shared" si="0"/>
        <v>574675</v>
      </c>
      <c r="M13" s="146"/>
      <c r="N13" s="146"/>
      <c r="O13" s="146"/>
    </row>
    <row r="14" spans="1:15" s="144" customFormat="1" ht="45" hidden="1" customHeight="1" x14ac:dyDescent="0.25">
      <c r="A14" s="154" t="s">
        <v>234</v>
      </c>
      <c r="B14" s="155" t="s">
        <v>235</v>
      </c>
      <c r="C14" s="156">
        <v>3000000</v>
      </c>
      <c r="D14" s="164" t="s">
        <v>236</v>
      </c>
      <c r="E14" s="155"/>
      <c r="F14" s="158">
        <v>1</v>
      </c>
      <c r="G14" s="156">
        <v>2284116.5</v>
      </c>
      <c r="H14" s="156"/>
      <c r="I14" s="156">
        <v>2245966.5</v>
      </c>
      <c r="J14" s="155"/>
      <c r="K14" s="154" t="s">
        <v>237</v>
      </c>
      <c r="L14" s="146">
        <f t="shared" si="0"/>
        <v>715883.5</v>
      </c>
      <c r="N14" s="146"/>
      <c r="O14" s="146"/>
    </row>
    <row r="15" spans="1:15" s="144" customFormat="1" ht="57.75" hidden="1" customHeight="1" x14ac:dyDescent="0.25">
      <c r="A15" s="154" t="s">
        <v>238</v>
      </c>
      <c r="B15" s="155" t="s">
        <v>239</v>
      </c>
      <c r="C15" s="156">
        <v>29254500</v>
      </c>
      <c r="D15" s="157"/>
      <c r="E15" s="155"/>
      <c r="F15" s="158">
        <v>0.63090000000000002</v>
      </c>
      <c r="G15" s="156">
        <f>24676047.92+4578452.08</f>
        <v>29254500</v>
      </c>
      <c r="H15" s="156">
        <f>+C15-G15</f>
        <v>0</v>
      </c>
      <c r="I15" s="156"/>
      <c r="J15" s="155"/>
      <c r="K15" s="154" t="s">
        <v>240</v>
      </c>
      <c r="L15" s="146">
        <f t="shared" si="0"/>
        <v>0</v>
      </c>
      <c r="N15" s="146"/>
      <c r="O15" s="146"/>
    </row>
    <row r="16" spans="1:15" s="144" customFormat="1" ht="45" hidden="1" customHeight="1" x14ac:dyDescent="0.25">
      <c r="A16" s="154" t="s">
        <v>241</v>
      </c>
      <c r="B16" s="155"/>
      <c r="C16" s="156">
        <v>1000000</v>
      </c>
      <c r="D16" s="163"/>
      <c r="E16" s="155"/>
      <c r="F16" s="158">
        <v>1</v>
      </c>
      <c r="G16" s="156">
        <v>735206</v>
      </c>
      <c r="H16" s="156">
        <v>264794</v>
      </c>
      <c r="I16" s="156">
        <v>735206</v>
      </c>
      <c r="J16" s="155"/>
      <c r="K16" s="154" t="s">
        <v>242</v>
      </c>
      <c r="L16" s="146">
        <f t="shared" si="0"/>
        <v>264794</v>
      </c>
      <c r="N16" s="146"/>
      <c r="O16" s="146"/>
    </row>
    <row r="17" spans="1:16" s="144" customFormat="1" ht="45" hidden="1" x14ac:dyDescent="0.25">
      <c r="A17" s="154" t="s">
        <v>243</v>
      </c>
      <c r="B17" s="159" t="s">
        <v>244</v>
      </c>
      <c r="C17" s="161">
        <v>2103093</v>
      </c>
      <c r="D17" s="162" t="s">
        <v>229</v>
      </c>
      <c r="E17" s="155"/>
      <c r="F17" s="158">
        <v>1</v>
      </c>
      <c r="G17" s="161">
        <f>1768537.48+14341.6+8875.8</f>
        <v>1791754.8800000001</v>
      </c>
      <c r="H17" s="161">
        <v>853340.52</v>
      </c>
      <c r="I17" s="161">
        <v>1782879.08</v>
      </c>
      <c r="J17" s="155"/>
      <c r="K17" s="154" t="s">
        <v>245</v>
      </c>
      <c r="L17" s="146">
        <f t="shared" si="0"/>
        <v>311338.11999999988</v>
      </c>
      <c r="N17" s="146"/>
      <c r="O17" s="146"/>
    </row>
    <row r="18" spans="1:16" ht="96" hidden="1" customHeight="1" x14ac:dyDescent="0.25">
      <c r="A18" s="154" t="s">
        <v>246</v>
      </c>
      <c r="B18" s="159" t="s">
        <v>247</v>
      </c>
      <c r="C18" s="161">
        <v>1440000</v>
      </c>
      <c r="D18" s="165" t="s">
        <v>248</v>
      </c>
      <c r="E18" s="155"/>
      <c r="F18" s="158">
        <v>1</v>
      </c>
      <c r="G18" s="161"/>
      <c r="H18" s="161">
        <v>1440000</v>
      </c>
      <c r="I18" s="161"/>
      <c r="J18" s="155"/>
      <c r="K18" s="154" t="s">
        <v>249</v>
      </c>
      <c r="L18" s="146">
        <f t="shared" si="0"/>
        <v>1440000</v>
      </c>
      <c r="N18" s="146"/>
    </row>
    <row r="19" spans="1:16" s="144" customFormat="1" ht="45" hidden="1" customHeight="1" x14ac:dyDescent="0.25">
      <c r="A19" s="154" t="s">
        <v>250</v>
      </c>
      <c r="B19" s="155"/>
      <c r="C19" s="161">
        <v>50000</v>
      </c>
      <c r="D19" s="162" t="s">
        <v>251</v>
      </c>
      <c r="E19" s="155"/>
      <c r="F19" s="158">
        <v>1</v>
      </c>
      <c r="G19" s="161">
        <v>50000</v>
      </c>
      <c r="H19" s="161"/>
      <c r="I19" s="161"/>
      <c r="J19" s="155"/>
      <c r="K19" s="154" t="s">
        <v>252</v>
      </c>
      <c r="L19" s="146">
        <f t="shared" si="0"/>
        <v>0</v>
      </c>
      <c r="N19" s="146"/>
      <c r="O19" s="146"/>
    </row>
    <row r="20" spans="1:16" s="144" customFormat="1" ht="45" hidden="1" x14ac:dyDescent="0.25">
      <c r="A20" s="154" t="s">
        <v>243</v>
      </c>
      <c r="B20" s="159" t="s">
        <v>244</v>
      </c>
      <c r="C20" s="161">
        <v>2103093</v>
      </c>
      <c r="D20" s="165" t="s">
        <v>253</v>
      </c>
      <c r="E20" s="155"/>
      <c r="F20" s="158">
        <v>0.5</v>
      </c>
      <c r="G20" s="161"/>
      <c r="H20" s="161"/>
      <c r="I20" s="161"/>
      <c r="J20" s="155"/>
      <c r="K20" s="154" t="s">
        <v>245</v>
      </c>
      <c r="L20" s="146">
        <f t="shared" si="0"/>
        <v>2103093</v>
      </c>
      <c r="N20" s="146"/>
      <c r="O20" s="146"/>
    </row>
    <row r="21" spans="1:16" s="144" customFormat="1" ht="60" hidden="1" x14ac:dyDescent="0.25">
      <c r="A21" s="166" t="s">
        <v>254</v>
      </c>
      <c r="B21" s="167" t="s">
        <v>255</v>
      </c>
      <c r="C21" s="168">
        <v>1822247.42</v>
      </c>
      <c r="D21" s="165" t="s">
        <v>253</v>
      </c>
      <c r="E21" s="169"/>
      <c r="F21" s="170">
        <v>1</v>
      </c>
      <c r="G21" s="168">
        <v>1822247.42</v>
      </c>
      <c r="H21" s="168"/>
      <c r="I21" s="168"/>
      <c r="J21" s="169"/>
      <c r="K21" s="171" t="s">
        <v>256</v>
      </c>
      <c r="L21" s="146">
        <f t="shared" si="0"/>
        <v>0</v>
      </c>
      <c r="N21" s="146"/>
      <c r="O21" s="146"/>
    </row>
    <row r="22" spans="1:16" s="144" customFormat="1" ht="90" hidden="1" x14ac:dyDescent="0.25">
      <c r="A22" s="154" t="s">
        <v>257</v>
      </c>
      <c r="B22" s="167" t="s">
        <v>258</v>
      </c>
      <c r="C22" s="172">
        <v>7077100</v>
      </c>
      <c r="D22" s="165" t="s">
        <v>259</v>
      </c>
      <c r="E22" s="169"/>
      <c r="F22" s="170">
        <v>1</v>
      </c>
      <c r="G22" s="156">
        <f>6265426.1+776797.34</f>
        <v>7042223.4399999995</v>
      </c>
      <c r="H22" s="172">
        <f>+C22-G22</f>
        <v>34876.560000000522</v>
      </c>
      <c r="I22" s="169"/>
      <c r="J22" s="169"/>
      <c r="K22" s="173" t="s">
        <v>260</v>
      </c>
      <c r="L22" s="146">
        <f t="shared" si="0"/>
        <v>34876.560000000522</v>
      </c>
      <c r="N22" s="146"/>
      <c r="O22" s="146"/>
    </row>
    <row r="23" spans="1:16" s="144" customFormat="1" ht="30" x14ac:dyDescent="0.25">
      <c r="A23" s="154" t="s">
        <v>261</v>
      </c>
      <c r="B23" s="167" t="s">
        <v>258</v>
      </c>
      <c r="C23" s="172">
        <v>13750201</v>
      </c>
      <c r="D23" s="165" t="s">
        <v>262</v>
      </c>
      <c r="E23" s="169"/>
      <c r="F23" s="170">
        <v>0.6</v>
      </c>
      <c r="G23" s="172"/>
      <c r="H23" s="172"/>
      <c r="I23" s="169"/>
      <c r="J23" s="169"/>
      <c r="K23" s="173" t="s">
        <v>227</v>
      </c>
      <c r="L23" s="146">
        <f t="shared" si="0"/>
        <v>13750201</v>
      </c>
      <c r="N23" s="146"/>
      <c r="O23" s="146"/>
    </row>
    <row r="24" spans="1:16" s="144" customFormat="1" ht="90" hidden="1" x14ac:dyDescent="0.25">
      <c r="A24" s="159" t="s">
        <v>263</v>
      </c>
      <c r="B24" s="167"/>
      <c r="C24" s="172">
        <v>3500000</v>
      </c>
      <c r="D24" s="174" t="s">
        <v>262</v>
      </c>
      <c r="E24" s="169"/>
      <c r="F24" s="170">
        <v>1</v>
      </c>
      <c r="G24" s="172">
        <v>3490000</v>
      </c>
      <c r="H24" s="172"/>
      <c r="I24" s="169"/>
      <c r="J24" s="169"/>
      <c r="K24" s="173" t="s">
        <v>264</v>
      </c>
      <c r="L24" s="146">
        <f t="shared" si="0"/>
        <v>10000</v>
      </c>
      <c r="N24" s="146"/>
      <c r="O24" s="146"/>
      <c r="P24" s="144" t="s">
        <v>152</v>
      </c>
    </row>
    <row r="25" spans="1:16" s="144" customFormat="1" ht="17.25" customHeight="1" x14ac:dyDescent="0.25">
      <c r="A25" s="175" t="s">
        <v>265</v>
      </c>
      <c r="B25" s="176"/>
      <c r="C25" s="177"/>
      <c r="D25" s="176"/>
      <c r="E25" s="178"/>
      <c r="F25" s="179"/>
      <c r="G25" s="180"/>
      <c r="H25" s="180"/>
      <c r="I25" s="180"/>
      <c r="J25" s="176"/>
      <c r="K25" s="181"/>
      <c r="L25" s="146">
        <f t="shared" si="0"/>
        <v>0</v>
      </c>
      <c r="N25" s="146"/>
      <c r="O25" s="146"/>
    </row>
    <row r="26" spans="1:16" s="144" customFormat="1" ht="15.75" x14ac:dyDescent="0.25">
      <c r="A26" s="182" t="s">
        <v>266</v>
      </c>
      <c r="B26" s="259" t="s">
        <v>267</v>
      </c>
      <c r="C26" s="257">
        <v>34500000</v>
      </c>
      <c r="D26" s="263" t="s">
        <v>268</v>
      </c>
      <c r="E26" s="183"/>
      <c r="F26" s="255">
        <v>1</v>
      </c>
      <c r="G26" s="257">
        <v>34167234.310000002</v>
      </c>
      <c r="H26" s="257">
        <v>332765.68999999762</v>
      </c>
      <c r="I26" s="257">
        <v>34167234.310000002</v>
      </c>
      <c r="J26" s="183"/>
      <c r="K26" s="259" t="s">
        <v>269</v>
      </c>
      <c r="L26" s="146">
        <f t="shared" si="0"/>
        <v>332765.68999999762</v>
      </c>
      <c r="N26" s="146"/>
      <c r="O26" s="146"/>
    </row>
    <row r="27" spans="1:16" s="144" customFormat="1" ht="48.75" customHeight="1" x14ac:dyDescent="0.25">
      <c r="A27" s="171" t="s">
        <v>270</v>
      </c>
      <c r="B27" s="260"/>
      <c r="C27" s="258"/>
      <c r="D27" s="264"/>
      <c r="E27" s="169"/>
      <c r="F27" s="256"/>
      <c r="G27" s="258"/>
      <c r="H27" s="258"/>
      <c r="I27" s="258"/>
      <c r="J27" s="169"/>
      <c r="K27" s="260"/>
      <c r="L27" s="146">
        <f t="shared" si="0"/>
        <v>0</v>
      </c>
      <c r="N27" s="146"/>
      <c r="O27" s="146"/>
    </row>
    <row r="28" spans="1:16" s="144" customFormat="1" ht="30" x14ac:dyDescent="0.25">
      <c r="A28" s="184" t="s">
        <v>271</v>
      </c>
      <c r="B28" s="176"/>
      <c r="C28" s="180"/>
      <c r="D28" s="185"/>
      <c r="E28" s="176"/>
      <c r="F28" s="179"/>
      <c r="G28" s="180"/>
      <c r="H28" s="180"/>
      <c r="I28" s="180"/>
      <c r="J28" s="176"/>
      <c r="K28" s="181"/>
      <c r="L28" s="146">
        <f t="shared" si="0"/>
        <v>0</v>
      </c>
      <c r="N28" s="146"/>
      <c r="O28" s="146"/>
    </row>
    <row r="29" spans="1:16" s="144" customFormat="1" ht="15.75" x14ac:dyDescent="0.25">
      <c r="A29" s="184" t="s">
        <v>272</v>
      </c>
      <c r="B29" s="176"/>
      <c r="C29" s="180"/>
      <c r="D29" s="185"/>
      <c r="E29" s="176"/>
      <c r="F29" s="179"/>
      <c r="G29" s="180"/>
      <c r="H29" s="180"/>
      <c r="I29" s="180"/>
      <c r="J29" s="176"/>
      <c r="K29" s="181"/>
      <c r="L29" s="146">
        <f t="shared" si="0"/>
        <v>0</v>
      </c>
      <c r="N29" s="146"/>
      <c r="O29" s="146"/>
    </row>
    <row r="30" spans="1:16" s="144" customFormat="1" ht="17.25" customHeight="1" x14ac:dyDescent="0.25">
      <c r="A30" s="167" t="s">
        <v>273</v>
      </c>
      <c r="B30" s="167" t="s">
        <v>274</v>
      </c>
      <c r="C30" s="172">
        <v>15000000</v>
      </c>
      <c r="D30" s="167" t="s">
        <v>275</v>
      </c>
      <c r="E30" s="169"/>
      <c r="F30" s="170">
        <v>1</v>
      </c>
      <c r="G30" s="172">
        <v>14280464.15</v>
      </c>
      <c r="H30" s="172">
        <v>719535.84999999963</v>
      </c>
      <c r="I30" s="172">
        <v>14280464.15</v>
      </c>
      <c r="J30" s="169"/>
      <c r="K30" s="167" t="s">
        <v>269</v>
      </c>
      <c r="L30" s="146">
        <f t="shared" si="0"/>
        <v>719535.84999999963</v>
      </c>
      <c r="N30" s="146"/>
      <c r="O30" s="146"/>
    </row>
    <row r="31" spans="1:16" s="144" customFormat="1" ht="17.25" customHeight="1" x14ac:dyDescent="0.25">
      <c r="A31" s="181" t="s">
        <v>276</v>
      </c>
      <c r="B31" s="181" t="s">
        <v>277</v>
      </c>
      <c r="C31" s="180">
        <v>40745187</v>
      </c>
      <c r="D31" s="181" t="s">
        <v>275</v>
      </c>
      <c r="E31" s="176"/>
      <c r="F31" s="255">
        <f>+G31/C31</f>
        <v>0.92150748995212617</v>
      </c>
      <c r="G31" s="257">
        <f>24149995+3998000+4499000+4900000</f>
        <v>37546995</v>
      </c>
      <c r="H31" s="257">
        <v>12597192</v>
      </c>
      <c r="I31" s="257">
        <v>37546995</v>
      </c>
      <c r="J31" s="176"/>
      <c r="K31" s="259" t="s">
        <v>227</v>
      </c>
      <c r="L31" s="146">
        <f t="shared" si="0"/>
        <v>3198192</v>
      </c>
      <c r="N31" s="146"/>
      <c r="O31" s="146"/>
    </row>
    <row r="32" spans="1:16" s="144" customFormat="1" ht="17.25" customHeight="1" x14ac:dyDescent="0.25">
      <c r="A32" s="167" t="s">
        <v>278</v>
      </c>
      <c r="B32" s="169"/>
      <c r="C32" s="172"/>
      <c r="D32" s="167"/>
      <c r="E32" s="169"/>
      <c r="F32" s="256"/>
      <c r="G32" s="258"/>
      <c r="H32" s="258"/>
      <c r="I32" s="258"/>
      <c r="J32" s="169"/>
      <c r="K32" s="260"/>
      <c r="L32" s="146">
        <f t="shared" si="0"/>
        <v>0</v>
      </c>
      <c r="N32" s="146"/>
      <c r="O32" s="146"/>
    </row>
    <row r="33" spans="1:15" s="144" customFormat="1" ht="17.25" customHeight="1" x14ac:dyDescent="0.25">
      <c r="A33" s="181" t="s">
        <v>279</v>
      </c>
      <c r="B33" s="176"/>
      <c r="C33" s="180"/>
      <c r="D33" s="181"/>
      <c r="E33" s="176"/>
      <c r="F33" s="186"/>
      <c r="G33" s="180"/>
      <c r="H33" s="176"/>
      <c r="I33" s="176"/>
      <c r="J33" s="176"/>
      <c r="K33" s="246" t="s">
        <v>227</v>
      </c>
      <c r="L33" s="146">
        <f t="shared" si="0"/>
        <v>0</v>
      </c>
      <c r="N33" s="146"/>
      <c r="O33" s="146"/>
    </row>
    <row r="34" spans="1:15" s="144" customFormat="1" ht="17.25" customHeight="1" x14ac:dyDescent="0.25">
      <c r="A34" s="167" t="s">
        <v>280</v>
      </c>
      <c r="B34" s="169"/>
      <c r="C34" s="172">
        <v>4000000</v>
      </c>
      <c r="D34" s="167" t="s">
        <v>275</v>
      </c>
      <c r="E34" s="169"/>
      <c r="F34" s="170">
        <f>+G34/C34</f>
        <v>0.89549956000000008</v>
      </c>
      <c r="G34" s="172">
        <f>335500+3175550+46898.24+24050</f>
        <v>3581998.24</v>
      </c>
      <c r="H34" s="172">
        <f>+C34-G34</f>
        <v>418001.75999999978</v>
      </c>
      <c r="I34" s="172">
        <v>3581998.24</v>
      </c>
      <c r="J34" s="169"/>
      <c r="K34" s="248"/>
      <c r="L34" s="146">
        <f t="shared" si="0"/>
        <v>418001.75999999978</v>
      </c>
      <c r="N34" s="146"/>
      <c r="O34" s="146"/>
    </row>
    <row r="35" spans="1:15" s="144" customFormat="1" ht="15.75" x14ac:dyDescent="0.25">
      <c r="A35" s="187" t="s">
        <v>281</v>
      </c>
      <c r="B35" s="183"/>
      <c r="C35" s="188"/>
      <c r="D35" s="183"/>
      <c r="E35" s="183"/>
      <c r="F35" s="189"/>
      <c r="G35" s="188"/>
      <c r="H35" s="183"/>
      <c r="I35" s="183"/>
      <c r="J35" s="183"/>
      <c r="K35" s="182"/>
      <c r="L35" s="146">
        <f t="shared" si="0"/>
        <v>0</v>
      </c>
      <c r="N35" s="146"/>
      <c r="O35" s="146"/>
    </row>
    <row r="36" spans="1:15" s="144" customFormat="1" ht="15.75" x14ac:dyDescent="0.25">
      <c r="A36" s="246" t="s">
        <v>282</v>
      </c>
      <c r="B36" s="183"/>
      <c r="C36" s="188"/>
      <c r="D36" s="183"/>
      <c r="E36" s="183"/>
      <c r="F36" s="189"/>
      <c r="G36" s="188"/>
      <c r="H36" s="183"/>
      <c r="I36" s="183"/>
      <c r="J36" s="183"/>
      <c r="K36" s="249" t="s">
        <v>283</v>
      </c>
      <c r="L36" s="146">
        <f t="shared" si="0"/>
        <v>0</v>
      </c>
      <c r="N36" s="146"/>
      <c r="O36" s="146"/>
    </row>
    <row r="37" spans="1:15" s="144" customFormat="1" ht="15.75" x14ac:dyDescent="0.25">
      <c r="A37" s="247"/>
      <c r="B37" s="181" t="s">
        <v>284</v>
      </c>
      <c r="C37" s="180">
        <v>500000</v>
      </c>
      <c r="D37" s="190">
        <v>43030</v>
      </c>
      <c r="E37" s="176"/>
      <c r="F37" s="179">
        <v>1</v>
      </c>
      <c r="G37" s="180"/>
      <c r="H37" s="176"/>
      <c r="I37" s="180"/>
      <c r="J37" s="176"/>
      <c r="K37" s="250"/>
      <c r="L37" s="146">
        <f t="shared" si="0"/>
        <v>500000</v>
      </c>
      <c r="N37" s="146"/>
      <c r="O37" s="146"/>
    </row>
    <row r="38" spans="1:15" s="144" customFormat="1" ht="15.75" x14ac:dyDescent="0.25">
      <c r="A38" s="247"/>
      <c r="B38" s="181" t="s">
        <v>285</v>
      </c>
      <c r="C38" s="180">
        <v>1060000</v>
      </c>
      <c r="D38" s="190">
        <v>43030</v>
      </c>
      <c r="E38" s="176"/>
      <c r="F38" s="179">
        <v>1</v>
      </c>
      <c r="G38" s="180"/>
      <c r="H38" s="176"/>
      <c r="I38" s="176"/>
      <c r="J38" s="176"/>
      <c r="K38" s="250"/>
      <c r="L38" s="146">
        <f t="shared" si="0"/>
        <v>1060000</v>
      </c>
      <c r="N38" s="146"/>
      <c r="O38" s="146"/>
    </row>
    <row r="39" spans="1:15" s="144" customFormat="1" ht="15.75" x14ac:dyDescent="0.25">
      <c r="A39" s="248"/>
      <c r="B39" s="169"/>
      <c r="C39" s="172"/>
      <c r="D39" s="169"/>
      <c r="E39" s="169"/>
      <c r="F39" s="191"/>
      <c r="G39" s="172"/>
      <c r="H39" s="169"/>
      <c r="I39" s="169"/>
      <c r="J39" s="169"/>
      <c r="K39" s="251"/>
      <c r="L39" s="146">
        <f t="shared" si="0"/>
        <v>0</v>
      </c>
      <c r="N39" s="146"/>
      <c r="O39" s="146"/>
    </row>
    <row r="40" spans="1:15" ht="45" x14ac:dyDescent="0.25">
      <c r="A40" s="154" t="s">
        <v>286</v>
      </c>
      <c r="B40" s="159"/>
      <c r="C40" s="161">
        <v>10647492</v>
      </c>
      <c r="D40" s="165" t="s">
        <v>287</v>
      </c>
      <c r="E40" s="155"/>
      <c r="F40" s="158"/>
      <c r="G40" s="161"/>
      <c r="H40" s="161"/>
      <c r="I40" s="161"/>
      <c r="J40" s="155"/>
      <c r="K40" s="154" t="s">
        <v>288</v>
      </c>
      <c r="L40" s="146">
        <f t="shared" si="0"/>
        <v>10647492</v>
      </c>
      <c r="N40" s="146"/>
    </row>
    <row r="41" spans="1:15" ht="15.75" hidden="1" customHeight="1" x14ac:dyDescent="0.25">
      <c r="A41" s="192" t="s">
        <v>289</v>
      </c>
      <c r="B41" s="159"/>
      <c r="C41" s="161"/>
      <c r="D41" s="165"/>
      <c r="E41" s="155"/>
      <c r="F41" s="158"/>
      <c r="G41" s="161"/>
      <c r="H41" s="161"/>
      <c r="I41" s="161"/>
      <c r="J41" s="155"/>
      <c r="K41" s="154"/>
      <c r="L41" s="146">
        <f t="shared" si="0"/>
        <v>0</v>
      </c>
      <c r="N41" s="146"/>
    </row>
    <row r="42" spans="1:15" ht="41.25" hidden="1" customHeight="1" x14ac:dyDescent="0.25">
      <c r="A42" s="154" t="s">
        <v>290</v>
      </c>
      <c r="B42" s="159"/>
      <c r="C42" s="161">
        <v>1890000</v>
      </c>
      <c r="D42" s="165" t="s">
        <v>291</v>
      </c>
      <c r="E42" s="155"/>
      <c r="F42" s="158">
        <f>948991.96/1890000</f>
        <v>0.50211214814814809</v>
      </c>
      <c r="G42" s="161">
        <f>188100+188100+316675+124446.96+131670</f>
        <v>948991.96</v>
      </c>
      <c r="H42" s="161">
        <v>1890000</v>
      </c>
      <c r="I42" s="161"/>
      <c r="J42" s="155"/>
      <c r="K42" s="154" t="s">
        <v>292</v>
      </c>
      <c r="L42" s="146">
        <f t="shared" si="0"/>
        <v>941008.04</v>
      </c>
      <c r="N42" s="146"/>
    </row>
    <row r="43" spans="1:15" ht="41.25" hidden="1" customHeight="1" x14ac:dyDescent="0.25">
      <c r="A43" s="154" t="s">
        <v>293</v>
      </c>
      <c r="B43" s="159"/>
      <c r="C43" s="161">
        <v>1264500</v>
      </c>
      <c r="D43" s="165" t="s">
        <v>294</v>
      </c>
      <c r="E43" s="155"/>
      <c r="F43" s="158">
        <v>1</v>
      </c>
      <c r="G43" s="161">
        <f>1264500-10500+10500</f>
        <v>1264500</v>
      </c>
      <c r="H43" s="161">
        <f>+C43-G43</f>
        <v>0</v>
      </c>
      <c r="I43" s="161">
        <v>1264500</v>
      </c>
      <c r="J43" s="155"/>
      <c r="K43" s="154" t="s">
        <v>252</v>
      </c>
      <c r="L43" s="146">
        <f t="shared" si="0"/>
        <v>0</v>
      </c>
      <c r="N43" s="146"/>
    </row>
    <row r="44" spans="1:15" ht="41.25" hidden="1" customHeight="1" x14ac:dyDescent="0.25">
      <c r="A44" s="154" t="s">
        <v>295</v>
      </c>
      <c r="B44" s="159"/>
      <c r="C44" s="161">
        <v>1264500</v>
      </c>
      <c r="D44" s="165" t="s">
        <v>294</v>
      </c>
      <c r="E44" s="155"/>
      <c r="F44" s="158">
        <v>1</v>
      </c>
      <c r="G44" s="161">
        <f>1264500-10500+10500</f>
        <v>1264500</v>
      </c>
      <c r="H44" s="161">
        <f>+C44-G44</f>
        <v>0</v>
      </c>
      <c r="I44" s="161">
        <v>1264500</v>
      </c>
      <c r="J44" s="155"/>
      <c r="K44" s="154" t="s">
        <v>252</v>
      </c>
      <c r="L44" s="146">
        <f t="shared" si="0"/>
        <v>0</v>
      </c>
      <c r="N44" s="146"/>
    </row>
    <row r="45" spans="1:15" ht="15.75" hidden="1" customHeight="1" x14ac:dyDescent="0.25">
      <c r="A45" s="192" t="s">
        <v>296</v>
      </c>
      <c r="B45" s="159"/>
      <c r="C45" s="161"/>
      <c r="D45" s="165"/>
      <c r="E45" s="155"/>
      <c r="F45" s="158"/>
      <c r="G45" s="161"/>
      <c r="H45" s="161"/>
      <c r="I45" s="161"/>
      <c r="J45" s="155"/>
      <c r="K45" s="154"/>
      <c r="L45" s="146">
        <f t="shared" si="0"/>
        <v>0</v>
      </c>
      <c r="N45" s="146"/>
    </row>
    <row r="46" spans="1:15" ht="90" hidden="1" x14ac:dyDescent="0.25">
      <c r="A46" s="154" t="s">
        <v>297</v>
      </c>
      <c r="B46" s="159"/>
      <c r="C46" s="161">
        <v>905000</v>
      </c>
      <c r="D46" s="165" t="s">
        <v>298</v>
      </c>
      <c r="E46" s="155"/>
      <c r="F46" s="158">
        <v>1</v>
      </c>
      <c r="G46" s="161">
        <f>111357.38+2863.64+39000+5616.38+7505+2000+61200+4455.99+2969.26+4880.54+365120+265200+4126.09</f>
        <v>876294.28</v>
      </c>
      <c r="H46" s="161">
        <f>+C46-G46</f>
        <v>28705.719999999972</v>
      </c>
      <c r="I46" s="161">
        <v>111357.38</v>
      </c>
      <c r="J46" s="155"/>
      <c r="K46" s="154" t="s">
        <v>299</v>
      </c>
      <c r="L46" s="146">
        <f t="shared" si="0"/>
        <v>28705.719999999972</v>
      </c>
      <c r="N46" s="146"/>
    </row>
    <row r="47" spans="1:15" ht="15.75" customHeight="1" x14ac:dyDescent="0.25">
      <c r="A47" s="192" t="s">
        <v>300</v>
      </c>
      <c r="B47" s="159"/>
      <c r="C47" s="161"/>
      <c r="D47" s="165"/>
      <c r="E47" s="155"/>
      <c r="F47" s="158"/>
      <c r="G47" s="161"/>
      <c r="H47" s="161"/>
      <c r="I47" s="161"/>
      <c r="J47" s="155"/>
      <c r="K47" s="154"/>
      <c r="L47" s="146">
        <f t="shared" si="0"/>
        <v>0</v>
      </c>
      <c r="N47" s="146"/>
    </row>
    <row r="48" spans="1:15" ht="47.25" customHeight="1" x14ac:dyDescent="0.25">
      <c r="A48" s="154" t="s">
        <v>301</v>
      </c>
      <c r="B48" s="159" t="s">
        <v>302</v>
      </c>
      <c r="C48" s="161">
        <v>200000</v>
      </c>
      <c r="D48" s="165" t="s">
        <v>303</v>
      </c>
      <c r="E48" s="155"/>
      <c r="F48" s="158">
        <v>1</v>
      </c>
      <c r="G48" s="161">
        <v>193836</v>
      </c>
      <c r="H48" s="161"/>
      <c r="I48" s="161"/>
      <c r="J48" s="155"/>
      <c r="K48" s="154" t="s">
        <v>304</v>
      </c>
      <c r="L48" s="146">
        <f t="shared" si="0"/>
        <v>6164</v>
      </c>
      <c r="N48" s="146"/>
    </row>
    <row r="49" spans="1:15" ht="30" customHeight="1" x14ac:dyDescent="0.25">
      <c r="A49" s="192" t="s">
        <v>305</v>
      </c>
      <c r="B49" s="159"/>
      <c r="C49" s="161"/>
      <c r="D49" s="165"/>
      <c r="E49" s="155"/>
      <c r="F49" s="158"/>
      <c r="G49" s="161"/>
      <c r="H49" s="161"/>
      <c r="I49" s="161"/>
      <c r="J49" s="155"/>
      <c r="K49" s="154"/>
      <c r="L49" s="146">
        <f t="shared" si="0"/>
        <v>0</v>
      </c>
      <c r="N49" s="146"/>
    </row>
    <row r="50" spans="1:15" ht="48.75" customHeight="1" x14ac:dyDescent="0.25">
      <c r="A50" s="154" t="s">
        <v>306</v>
      </c>
      <c r="B50" s="159"/>
      <c r="C50" s="161">
        <v>6000000</v>
      </c>
      <c r="D50" s="165" t="s">
        <v>307</v>
      </c>
      <c r="E50" s="155"/>
      <c r="F50" s="158"/>
      <c r="G50" s="161"/>
      <c r="H50" s="161"/>
      <c r="I50" s="161"/>
      <c r="J50" s="155"/>
      <c r="K50" s="154"/>
      <c r="L50" s="146">
        <f t="shared" si="0"/>
        <v>6000000</v>
      </c>
      <c r="N50" s="146"/>
    </row>
    <row r="51" spans="1:15" ht="15.75" x14ac:dyDescent="0.25">
      <c r="A51" s="193" t="s">
        <v>308</v>
      </c>
      <c r="B51" s="159"/>
      <c r="C51" s="161"/>
      <c r="D51" s="165"/>
      <c r="E51" s="155"/>
      <c r="F51" s="158"/>
      <c r="G51" s="161"/>
      <c r="H51" s="161"/>
      <c r="I51" s="161"/>
      <c r="J51" s="155"/>
      <c r="K51" s="154"/>
      <c r="L51" s="146">
        <f t="shared" si="0"/>
        <v>0</v>
      </c>
      <c r="N51" s="146"/>
    </row>
    <row r="52" spans="1:15" ht="90" hidden="1" x14ac:dyDescent="0.25">
      <c r="A52" s="194" t="s">
        <v>309</v>
      </c>
      <c r="B52" s="159" t="s">
        <v>302</v>
      </c>
      <c r="C52" s="161">
        <v>5000000</v>
      </c>
      <c r="D52" s="195" t="s">
        <v>310</v>
      </c>
      <c r="E52" s="155"/>
      <c r="F52" s="158">
        <v>1</v>
      </c>
      <c r="G52" s="161">
        <f>5000000-36738</f>
        <v>4963262</v>
      </c>
      <c r="H52" s="161"/>
      <c r="I52" s="161"/>
      <c r="J52" s="155"/>
      <c r="K52" s="154" t="s">
        <v>311</v>
      </c>
      <c r="L52" s="146">
        <f t="shared" si="0"/>
        <v>36738</v>
      </c>
      <c r="N52" s="146"/>
    </row>
    <row r="53" spans="1:15" ht="45" x14ac:dyDescent="0.25">
      <c r="A53" s="194" t="s">
        <v>312</v>
      </c>
      <c r="B53" s="159" t="s">
        <v>302</v>
      </c>
      <c r="C53" s="161">
        <v>10000000</v>
      </c>
      <c r="D53" s="195" t="s">
        <v>313</v>
      </c>
      <c r="E53" s="155"/>
      <c r="F53" s="158">
        <v>0</v>
      </c>
      <c r="G53" s="161">
        <v>0</v>
      </c>
      <c r="H53" s="161"/>
      <c r="I53" s="161"/>
      <c r="J53" s="155"/>
      <c r="K53" s="154" t="s">
        <v>314</v>
      </c>
      <c r="L53" s="146"/>
      <c r="N53" s="146"/>
    </row>
    <row r="54" spans="1:15" ht="15.75" x14ac:dyDescent="0.25">
      <c r="A54" s="193" t="s">
        <v>315</v>
      </c>
      <c r="B54" s="159"/>
      <c r="C54" s="161"/>
      <c r="D54" s="195"/>
      <c r="E54" s="155"/>
      <c r="F54" s="158"/>
      <c r="G54" s="161"/>
      <c r="H54" s="161"/>
      <c r="I54" s="161"/>
      <c r="J54" s="155"/>
      <c r="K54" s="154"/>
      <c r="L54" s="146"/>
      <c r="N54" s="146"/>
    </row>
    <row r="55" spans="1:15" ht="45" customHeight="1" x14ac:dyDescent="0.25">
      <c r="A55" s="194" t="s">
        <v>316</v>
      </c>
      <c r="B55" s="159"/>
      <c r="C55" s="161">
        <v>732125</v>
      </c>
      <c r="D55" s="165" t="s">
        <v>317</v>
      </c>
      <c r="E55" s="155"/>
      <c r="F55" s="158">
        <f>+G55/C55</f>
        <v>0.98770701724432308</v>
      </c>
      <c r="G55" s="161">
        <f>732125-9000</f>
        <v>723125</v>
      </c>
      <c r="H55" s="161"/>
      <c r="I55" s="161"/>
      <c r="J55" s="155"/>
      <c r="K55" s="154" t="s">
        <v>318</v>
      </c>
      <c r="L55" s="146"/>
      <c r="N55" s="146"/>
    </row>
    <row r="56" spans="1:15" ht="45" customHeight="1" x14ac:dyDescent="0.25">
      <c r="A56" s="194" t="s">
        <v>319</v>
      </c>
      <c r="B56" s="159"/>
      <c r="C56" s="161">
        <v>799125</v>
      </c>
      <c r="D56" s="165" t="s">
        <v>317</v>
      </c>
      <c r="E56" s="155"/>
      <c r="F56" s="158">
        <f>+G56/C56</f>
        <v>1</v>
      </c>
      <c r="G56" s="161">
        <v>799125</v>
      </c>
      <c r="H56" s="161"/>
      <c r="I56" s="161"/>
      <c r="J56" s="155"/>
      <c r="K56" s="154" t="s">
        <v>320</v>
      </c>
      <c r="L56" s="146"/>
      <c r="N56" s="146"/>
    </row>
    <row r="57" spans="1:15" ht="45" x14ac:dyDescent="0.25">
      <c r="A57" s="194" t="s">
        <v>321</v>
      </c>
      <c r="B57" s="159"/>
      <c r="C57" s="161">
        <v>210000</v>
      </c>
      <c r="D57" s="165" t="s">
        <v>317</v>
      </c>
      <c r="E57" s="155"/>
      <c r="F57" s="158">
        <f>+G57/C57</f>
        <v>0.96666666666666667</v>
      </c>
      <c r="G57" s="161">
        <v>203000</v>
      </c>
      <c r="H57" s="161"/>
      <c r="I57" s="161"/>
      <c r="J57" s="155"/>
      <c r="K57" s="154" t="s">
        <v>322</v>
      </c>
      <c r="L57" s="146"/>
      <c r="N57" s="146"/>
    </row>
    <row r="58" spans="1:15" ht="15.75" hidden="1" x14ac:dyDescent="0.25">
      <c r="A58" s="196" t="s">
        <v>323</v>
      </c>
      <c r="B58" s="159"/>
      <c r="C58" s="161"/>
      <c r="D58" s="195"/>
      <c r="E58" s="155"/>
      <c r="F58" s="158"/>
      <c r="G58" s="161"/>
      <c r="H58" s="161"/>
      <c r="I58" s="161"/>
      <c r="J58" s="155"/>
      <c r="K58" s="154"/>
      <c r="L58" s="146">
        <f t="shared" si="0"/>
        <v>0</v>
      </c>
      <c r="N58" s="146"/>
    </row>
    <row r="59" spans="1:15" ht="30" hidden="1" x14ac:dyDescent="0.25">
      <c r="A59" s="197" t="s">
        <v>324</v>
      </c>
      <c r="B59" s="159"/>
      <c r="C59" s="161"/>
      <c r="D59" s="165"/>
      <c r="E59" s="155"/>
      <c r="F59" s="158"/>
      <c r="G59" s="161"/>
      <c r="H59" s="161"/>
      <c r="I59" s="161"/>
      <c r="J59" s="155"/>
      <c r="K59" s="154" t="s">
        <v>325</v>
      </c>
      <c r="L59" s="146">
        <f t="shared" si="0"/>
        <v>0</v>
      </c>
      <c r="N59" s="146"/>
    </row>
    <row r="60" spans="1:15" s="144" customFormat="1" ht="15.75" x14ac:dyDescent="0.25">
      <c r="A60" s="187" t="s">
        <v>326</v>
      </c>
      <c r="B60" s="167"/>
      <c r="C60" s="168"/>
      <c r="D60" s="167"/>
      <c r="E60" s="169"/>
      <c r="F60" s="170"/>
      <c r="G60" s="172"/>
      <c r="H60" s="169"/>
      <c r="I60" s="169"/>
      <c r="J60" s="169"/>
      <c r="K60" s="167"/>
      <c r="L60" s="146">
        <f t="shared" si="0"/>
        <v>0</v>
      </c>
      <c r="N60" s="146"/>
      <c r="O60" s="146"/>
    </row>
    <row r="61" spans="1:15" s="144" customFormat="1" ht="41.25" customHeight="1" x14ac:dyDescent="0.25">
      <c r="A61" s="159" t="s">
        <v>327</v>
      </c>
      <c r="B61" s="159"/>
      <c r="C61" s="161">
        <v>100000</v>
      </c>
      <c r="D61" s="198" t="s">
        <v>328</v>
      </c>
      <c r="E61" s="155"/>
      <c r="F61" s="158">
        <v>0</v>
      </c>
      <c r="G61" s="156"/>
      <c r="H61" s="155"/>
      <c r="I61" s="155"/>
      <c r="J61" s="155"/>
      <c r="K61" s="159"/>
      <c r="L61" s="146">
        <f t="shared" si="0"/>
        <v>100000</v>
      </c>
      <c r="N61" s="146"/>
      <c r="O61" s="146"/>
    </row>
    <row r="62" spans="1:15" ht="41.25" customHeight="1" x14ac:dyDescent="0.25">
      <c r="A62" s="154" t="s">
        <v>329</v>
      </c>
      <c r="B62" s="159"/>
      <c r="C62" s="161">
        <v>3000</v>
      </c>
      <c r="D62" s="165" t="s">
        <v>330</v>
      </c>
      <c r="E62" s="155"/>
      <c r="F62" s="158">
        <v>0</v>
      </c>
      <c r="G62" s="161"/>
      <c r="H62" s="161"/>
      <c r="I62" s="161"/>
      <c r="J62" s="155"/>
      <c r="K62" s="154"/>
      <c r="L62" s="146">
        <f t="shared" si="0"/>
        <v>3000</v>
      </c>
      <c r="N62" s="146"/>
    </row>
    <row r="63" spans="1:15" ht="45" customHeight="1" x14ac:dyDescent="0.25">
      <c r="A63" s="154" t="s">
        <v>331</v>
      </c>
      <c r="B63" s="159"/>
      <c r="C63" s="161">
        <v>50000</v>
      </c>
      <c r="D63" s="165" t="s">
        <v>332</v>
      </c>
      <c r="E63" s="155"/>
      <c r="F63" s="158">
        <v>0</v>
      </c>
      <c r="G63" s="161"/>
      <c r="H63" s="161"/>
      <c r="I63" s="161"/>
      <c r="J63" s="155"/>
      <c r="K63" s="154" t="s">
        <v>333</v>
      </c>
      <c r="L63" s="146">
        <f t="shared" si="0"/>
        <v>50000</v>
      </c>
      <c r="N63" s="146"/>
    </row>
    <row r="64" spans="1:15" ht="41.25" customHeight="1" x14ac:dyDescent="0.25">
      <c r="A64" s="154" t="s">
        <v>334</v>
      </c>
      <c r="B64" s="159"/>
      <c r="C64" s="161">
        <v>7610</v>
      </c>
      <c r="D64" s="165" t="s">
        <v>335</v>
      </c>
      <c r="E64" s="155"/>
      <c r="F64" s="158">
        <v>0</v>
      </c>
      <c r="G64" s="161"/>
      <c r="H64" s="161"/>
      <c r="I64" s="161"/>
      <c r="J64" s="155"/>
      <c r="K64" s="154"/>
      <c r="L64" s="146">
        <f t="shared" si="0"/>
        <v>7610</v>
      </c>
      <c r="N64" s="146"/>
    </row>
    <row r="65" spans="1:14" ht="41.25" hidden="1" customHeight="1" x14ac:dyDescent="0.25">
      <c r="A65" s="154" t="s">
        <v>336</v>
      </c>
      <c r="B65" s="159"/>
      <c r="C65" s="161">
        <v>56400</v>
      </c>
      <c r="D65" s="165" t="s">
        <v>337</v>
      </c>
      <c r="E65" s="155"/>
      <c r="F65" s="158">
        <v>1</v>
      </c>
      <c r="G65" s="161">
        <v>56400</v>
      </c>
      <c r="H65" s="161"/>
      <c r="I65" s="161"/>
      <c r="J65" s="155"/>
      <c r="K65" s="154" t="s">
        <v>269</v>
      </c>
      <c r="L65" s="146">
        <f t="shared" si="0"/>
        <v>0</v>
      </c>
      <c r="N65" s="146"/>
    </row>
    <row r="66" spans="1:14" ht="15.75" hidden="1" x14ac:dyDescent="0.25">
      <c r="A66" s="154" t="s">
        <v>338</v>
      </c>
      <c r="B66" s="159" t="s">
        <v>302</v>
      </c>
      <c r="C66" s="161">
        <v>51700000</v>
      </c>
      <c r="D66" s="165" t="s">
        <v>339</v>
      </c>
      <c r="E66" s="155"/>
      <c r="F66" s="158">
        <v>1</v>
      </c>
      <c r="G66" s="161">
        <v>51700000</v>
      </c>
      <c r="H66" s="161"/>
      <c r="I66" s="161"/>
      <c r="J66" s="155"/>
      <c r="K66" s="154" t="s">
        <v>340</v>
      </c>
      <c r="L66" s="146">
        <f t="shared" si="0"/>
        <v>0</v>
      </c>
      <c r="N66" s="146"/>
    </row>
    <row r="67" spans="1:14" ht="41.25" hidden="1" customHeight="1" x14ac:dyDescent="0.25">
      <c r="A67" s="154" t="s">
        <v>341</v>
      </c>
      <c r="B67" s="159" t="s">
        <v>302</v>
      </c>
      <c r="C67" s="161">
        <v>2319000</v>
      </c>
      <c r="D67" s="165" t="s">
        <v>342</v>
      </c>
      <c r="E67" s="155"/>
      <c r="F67" s="158">
        <v>1</v>
      </c>
      <c r="G67" s="161">
        <f>2205000+114000</f>
        <v>2319000</v>
      </c>
      <c r="H67" s="161"/>
      <c r="I67" s="161"/>
      <c r="J67" s="155"/>
      <c r="K67" s="154" t="s">
        <v>343</v>
      </c>
      <c r="L67" s="146">
        <f t="shared" si="0"/>
        <v>0</v>
      </c>
      <c r="N67" s="146"/>
    </row>
    <row r="68" spans="1:14" ht="55.5" hidden="1" customHeight="1" x14ac:dyDescent="0.25">
      <c r="A68" s="154" t="s">
        <v>344</v>
      </c>
      <c r="B68" s="159" t="s">
        <v>302</v>
      </c>
      <c r="C68" s="161">
        <v>1400000</v>
      </c>
      <c r="D68" s="165" t="s">
        <v>345</v>
      </c>
      <c r="E68" s="155"/>
      <c r="F68" s="158">
        <v>1</v>
      </c>
      <c r="G68" s="161">
        <v>1399950</v>
      </c>
      <c r="H68" s="161"/>
      <c r="I68" s="161"/>
      <c r="J68" s="155"/>
      <c r="K68" s="154" t="s">
        <v>346</v>
      </c>
      <c r="L68" s="146">
        <f t="shared" si="0"/>
        <v>50</v>
      </c>
      <c r="N68" s="146"/>
    </row>
    <row r="69" spans="1:14" ht="41.25" customHeight="1" x14ac:dyDescent="0.25">
      <c r="A69" s="154" t="s">
        <v>347</v>
      </c>
      <c r="B69" s="159"/>
      <c r="C69" s="161">
        <v>55200</v>
      </c>
      <c r="D69" s="165" t="s">
        <v>348</v>
      </c>
      <c r="E69" s="155"/>
      <c r="F69" s="158">
        <v>0</v>
      </c>
      <c r="G69" s="161"/>
      <c r="H69" s="161"/>
      <c r="I69" s="161"/>
      <c r="J69" s="155"/>
      <c r="K69" s="154"/>
      <c r="L69" s="146">
        <f t="shared" si="0"/>
        <v>55200</v>
      </c>
      <c r="N69" s="146"/>
    </row>
    <row r="70" spans="1:14" ht="90" x14ac:dyDescent="0.25">
      <c r="A70" s="154" t="s">
        <v>349</v>
      </c>
      <c r="B70" s="154" t="s">
        <v>350</v>
      </c>
      <c r="C70" s="161">
        <v>270000</v>
      </c>
      <c r="D70" s="165" t="s">
        <v>351</v>
      </c>
      <c r="E70" s="155"/>
      <c r="F70" s="158"/>
      <c r="G70" s="161"/>
      <c r="H70" s="161"/>
      <c r="I70" s="161"/>
      <c r="J70" s="155"/>
      <c r="K70" s="154"/>
      <c r="L70" s="146">
        <f t="shared" si="0"/>
        <v>270000</v>
      </c>
      <c r="N70" s="146"/>
    </row>
    <row r="71" spans="1:14" ht="15.75" x14ac:dyDescent="0.25">
      <c r="A71" s="199"/>
      <c r="B71" s="199"/>
      <c r="C71" s="200"/>
      <c r="D71" s="201"/>
      <c r="F71" s="202"/>
      <c r="G71" s="200"/>
      <c r="H71" s="200"/>
      <c r="I71" s="200"/>
      <c r="K71" s="199"/>
      <c r="L71" s="146"/>
      <c r="N71" s="146"/>
    </row>
    <row r="72" spans="1:14" ht="53.25" customHeight="1" x14ac:dyDescent="0.25">
      <c r="A72" s="252" t="s">
        <v>352</v>
      </c>
      <c r="B72" s="252"/>
      <c r="C72" s="252"/>
      <c r="D72" s="252"/>
      <c r="E72" s="252"/>
    </row>
    <row r="73" spans="1:14" x14ac:dyDescent="0.25">
      <c r="B73" s="203" t="s">
        <v>88</v>
      </c>
      <c r="G73" s="253" t="s">
        <v>89</v>
      </c>
      <c r="H73" s="253"/>
      <c r="I73" s="253"/>
      <c r="J73" s="253"/>
    </row>
    <row r="74" spans="1:14" x14ac:dyDescent="0.25">
      <c r="B74" s="204" t="s">
        <v>208</v>
      </c>
      <c r="G74" s="254" t="s">
        <v>92</v>
      </c>
      <c r="H74" s="254"/>
      <c r="I74" s="254"/>
      <c r="J74" s="254"/>
    </row>
    <row r="76" spans="1:14" x14ac:dyDescent="0.25">
      <c r="A76" s="205"/>
    </row>
    <row r="83" spans="11:12" x14ac:dyDescent="0.25">
      <c r="K83" s="149"/>
      <c r="L83" s="147"/>
    </row>
  </sheetData>
  <sheetProtection password="9EB5" sheet="1" objects="1" scenarios="1" selectLockedCells="1" selectUnlockedCells="1"/>
  <mergeCells count="30">
    <mergeCell ref="A3:K3"/>
    <mergeCell ref="A4:K4"/>
    <mergeCell ref="A8:A9"/>
    <mergeCell ref="B8:B9"/>
    <mergeCell ref="C8:C9"/>
    <mergeCell ref="D8:D9"/>
    <mergeCell ref="E8:E9"/>
    <mergeCell ref="F8:G8"/>
    <mergeCell ref="H8:H9"/>
    <mergeCell ref="J8:J9"/>
    <mergeCell ref="K33:K34"/>
    <mergeCell ref="K8:K9"/>
    <mergeCell ref="B26:B27"/>
    <mergeCell ref="C26:C27"/>
    <mergeCell ref="D26:D27"/>
    <mergeCell ref="F26:F27"/>
    <mergeCell ref="G26:G27"/>
    <mergeCell ref="H26:H27"/>
    <mergeCell ref="I26:I27"/>
    <mergeCell ref="K26:K27"/>
    <mergeCell ref="F31:F32"/>
    <mergeCell ref="G31:G32"/>
    <mergeCell ref="H31:H32"/>
    <mergeCell ref="I31:I32"/>
    <mergeCell ref="K31:K32"/>
    <mergeCell ref="A36:A39"/>
    <mergeCell ref="K36:K39"/>
    <mergeCell ref="A72:E72"/>
    <mergeCell ref="G73:J73"/>
    <mergeCell ref="G74:J74"/>
  </mergeCells>
  <printOptions horizontalCentered="1"/>
  <pageMargins left="0.59055118110236227" right="0.39370078740157483" top="0.74803149606299213" bottom="0.74803149606299213" header="0.31496062992125984" footer="0.31496062992125984"/>
  <pageSetup paperSize="10000" orientation="landscape" horizontalDpi="4294967293" verticalDpi="300" r:id="rId1"/>
  <rowBreaks count="2" manualBreakCount="2">
    <brk id="39" max="10" man="1"/>
    <brk id="57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E53"/>
  <sheetViews>
    <sheetView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D48" sqref="D48"/>
    </sheetView>
  </sheetViews>
  <sheetFormatPr defaultRowHeight="15" x14ac:dyDescent="0.25"/>
  <cols>
    <col min="1" max="1" width="6.28515625" customWidth="1"/>
    <col min="2" max="2" width="2.7109375" customWidth="1"/>
    <col min="3" max="3" width="44.7109375" customWidth="1"/>
    <col min="4" max="4" width="16" customWidth="1"/>
    <col min="5" max="5" width="1.5703125" customWidth="1"/>
    <col min="6" max="6" width="16.28515625" customWidth="1"/>
    <col min="7" max="7" width="7.7109375" customWidth="1"/>
    <col min="8" max="8" width="0" hidden="1" customWidth="1"/>
    <col min="9" max="9" width="19" hidden="1" customWidth="1"/>
    <col min="10" max="16" width="0" hidden="1" customWidth="1"/>
    <col min="17" max="17" width="15.42578125" style="206" hidden="1" customWidth="1"/>
    <col min="18" max="18" width="15" style="206" hidden="1" customWidth="1"/>
    <col min="19" max="19" width="16.42578125" hidden="1" customWidth="1"/>
    <col min="20" max="20" width="13.42578125" hidden="1" customWidth="1"/>
    <col min="21" max="21" width="16.42578125" hidden="1" customWidth="1"/>
    <col min="22" max="22" width="13.42578125" hidden="1" customWidth="1"/>
    <col min="23" max="23" width="15.140625" style="206" hidden="1" customWidth="1"/>
    <col min="24" max="24" width="12.5703125" style="206" hidden="1" customWidth="1"/>
    <col min="25" max="25" width="17" hidden="1" customWidth="1"/>
    <col min="26" max="26" width="13.140625" hidden="1" customWidth="1"/>
    <col min="27" max="56" width="0" hidden="1" customWidth="1"/>
  </cols>
  <sheetData>
    <row r="1" spans="1:31" x14ac:dyDescent="0.25">
      <c r="G1" s="69" t="s">
        <v>353</v>
      </c>
    </row>
    <row r="2" spans="1:31" x14ac:dyDescent="0.25">
      <c r="A2" s="72" t="s">
        <v>354</v>
      </c>
    </row>
    <row r="5" spans="1:31" ht="15.75" x14ac:dyDescent="0.25">
      <c r="A5" s="228" t="s">
        <v>355</v>
      </c>
      <c r="B5" s="228"/>
      <c r="C5" s="228"/>
      <c r="D5" s="228"/>
      <c r="E5" s="228"/>
      <c r="F5" s="228"/>
      <c r="G5" s="228"/>
    </row>
    <row r="6" spans="1:31" x14ac:dyDescent="0.25">
      <c r="A6" s="223" t="s">
        <v>356</v>
      </c>
      <c r="B6" s="223"/>
      <c r="C6" s="223"/>
      <c r="D6" s="223"/>
      <c r="E6" s="223"/>
      <c r="F6" s="223"/>
      <c r="G6" s="223"/>
      <c r="I6" t="s">
        <v>357</v>
      </c>
      <c r="K6" t="s">
        <v>358</v>
      </c>
      <c r="M6" t="s">
        <v>359</v>
      </c>
      <c r="O6" t="s">
        <v>360</v>
      </c>
      <c r="Q6" s="206" t="s">
        <v>361</v>
      </c>
      <c r="S6" t="s">
        <v>362</v>
      </c>
      <c r="U6" t="s">
        <v>363</v>
      </c>
      <c r="W6" s="206" t="s">
        <v>364</v>
      </c>
      <c r="Y6" t="s">
        <v>365</v>
      </c>
      <c r="AA6" t="s">
        <v>366</v>
      </c>
      <c r="AC6" t="s">
        <v>367</v>
      </c>
      <c r="AE6" t="s">
        <v>368</v>
      </c>
    </row>
    <row r="7" spans="1:31" ht="16.5" customHeight="1" x14ac:dyDescent="0.25"/>
    <row r="8" spans="1:31" x14ac:dyDescent="0.25">
      <c r="A8" s="69" t="s">
        <v>302</v>
      </c>
    </row>
    <row r="10" spans="1:31" x14ac:dyDescent="0.25">
      <c r="A10" s="69" t="s">
        <v>369</v>
      </c>
      <c r="E10" s="69" t="s">
        <v>370</v>
      </c>
      <c r="F10" s="207">
        <f>12965330.83-5956.42-420</f>
        <v>12958954.41</v>
      </c>
    </row>
    <row r="12" spans="1:31" x14ac:dyDescent="0.25">
      <c r="A12" s="69" t="s">
        <v>371</v>
      </c>
      <c r="C12" s="69" t="s">
        <v>372</v>
      </c>
    </row>
    <row r="13" spans="1:31" x14ac:dyDescent="0.25">
      <c r="A13" s="69"/>
      <c r="C13" t="s">
        <v>373</v>
      </c>
    </row>
    <row r="15" spans="1:31" x14ac:dyDescent="0.25">
      <c r="C15" s="69" t="s">
        <v>374</v>
      </c>
      <c r="F15" s="54"/>
    </row>
    <row r="16" spans="1:31" x14ac:dyDescent="0.25">
      <c r="F16" s="54">
        <v>0</v>
      </c>
    </row>
    <row r="17" spans="3:26" x14ac:dyDescent="0.25">
      <c r="F17" s="54">
        <v>0</v>
      </c>
      <c r="H17" s="54"/>
    </row>
    <row r="18" spans="3:26" x14ac:dyDescent="0.25">
      <c r="C18" s="69" t="s">
        <v>375</v>
      </c>
    </row>
    <row r="19" spans="3:26" x14ac:dyDescent="0.25">
      <c r="C19" t="s">
        <v>376</v>
      </c>
      <c r="D19" s="53" t="s">
        <v>377</v>
      </c>
      <c r="F19" s="54">
        <f>SUM(I19:AF19)</f>
        <v>1089495</v>
      </c>
      <c r="R19" s="208">
        <f>SUM(R20)</f>
        <v>198495</v>
      </c>
      <c r="V19" s="209">
        <f>SUM(V20:V22)</f>
        <v>445500</v>
      </c>
      <c r="W19" s="208"/>
      <c r="X19" s="208">
        <f t="shared" ref="X19" si="0">SUM(X20:X22)</f>
        <v>222750</v>
      </c>
      <c r="Y19" s="210"/>
      <c r="Z19" s="210">
        <f t="shared" ref="Z19" si="1">SUM(Z20:Z22)</f>
        <v>222750</v>
      </c>
    </row>
    <row r="20" spans="3:26" hidden="1" x14ac:dyDescent="0.25">
      <c r="D20" s="53"/>
      <c r="F20" s="54"/>
      <c r="Q20" s="206" t="s">
        <v>378</v>
      </c>
      <c r="R20" s="211">
        <v>198495</v>
      </c>
      <c r="U20" t="s">
        <v>379</v>
      </c>
      <c r="V20" s="54">
        <v>24255</v>
      </c>
      <c r="W20" s="206" t="s">
        <v>380</v>
      </c>
      <c r="X20" s="211">
        <v>222750</v>
      </c>
      <c r="Y20" t="s">
        <v>381</v>
      </c>
      <c r="Z20" s="54">
        <v>222750</v>
      </c>
    </row>
    <row r="21" spans="3:26" hidden="1" x14ac:dyDescent="0.25">
      <c r="D21" s="53"/>
      <c r="F21" s="54"/>
      <c r="R21" s="211"/>
      <c r="U21" t="s">
        <v>382</v>
      </c>
      <c r="V21" s="54">
        <v>198495</v>
      </c>
    </row>
    <row r="22" spans="3:26" hidden="1" x14ac:dyDescent="0.25">
      <c r="D22" s="53"/>
      <c r="F22" s="54"/>
      <c r="R22" s="211"/>
      <c r="U22" t="s">
        <v>383</v>
      </c>
      <c r="V22" s="54">
        <v>222750</v>
      </c>
    </row>
    <row r="23" spans="3:26" x14ac:dyDescent="0.25">
      <c r="D23" s="53"/>
      <c r="F23" s="54"/>
      <c r="R23" s="211"/>
      <c r="V23" s="54"/>
    </row>
    <row r="24" spans="3:26" x14ac:dyDescent="0.25">
      <c r="C24" t="s">
        <v>384</v>
      </c>
      <c r="D24" s="53" t="s">
        <v>385</v>
      </c>
      <c r="F24" s="54">
        <f t="shared" ref="F24" si="2">SUM(I24:AF24)</f>
        <v>269093.42</v>
      </c>
      <c r="Z24" s="212">
        <f>SUM(Z25)</f>
        <v>269093.42</v>
      </c>
    </row>
    <row r="25" spans="3:26" hidden="1" x14ac:dyDescent="0.25">
      <c r="F25" s="54"/>
      <c r="Y25" t="s">
        <v>386</v>
      </c>
      <c r="Z25" s="54">
        <v>269093.42</v>
      </c>
    </row>
    <row r="26" spans="3:26" x14ac:dyDescent="0.25">
      <c r="F26" s="54"/>
      <c r="Z26" s="54"/>
    </row>
    <row r="27" spans="3:26" x14ac:dyDescent="0.25">
      <c r="C27" s="69" t="s">
        <v>387</v>
      </c>
    </row>
    <row r="28" spans="3:26" x14ac:dyDescent="0.25">
      <c r="F28" s="54">
        <v>0</v>
      </c>
    </row>
    <row r="29" spans="3:26" x14ac:dyDescent="0.25">
      <c r="F29" s="54">
        <v>0</v>
      </c>
    </row>
    <row r="30" spans="3:26" x14ac:dyDescent="0.25">
      <c r="C30" s="69" t="s">
        <v>388</v>
      </c>
    </row>
    <row r="31" spans="3:26" x14ac:dyDescent="0.25">
      <c r="F31" s="54">
        <v>0</v>
      </c>
    </row>
    <row r="32" spans="3:26" x14ac:dyDescent="0.25">
      <c r="F32" s="54">
        <v>0</v>
      </c>
    </row>
    <row r="33" spans="2:6" x14ac:dyDescent="0.25">
      <c r="F33" s="54"/>
    </row>
    <row r="34" spans="2:6" x14ac:dyDescent="0.25">
      <c r="B34" s="69" t="s">
        <v>389</v>
      </c>
      <c r="F34" s="54">
        <f>SUM(F15:F33)</f>
        <v>1358588.42</v>
      </c>
    </row>
    <row r="35" spans="2:6" ht="15.75" thickBot="1" x14ac:dyDescent="0.3">
      <c r="B35" s="69" t="s">
        <v>219</v>
      </c>
      <c r="E35" s="69" t="s">
        <v>370</v>
      </c>
      <c r="F35" s="213">
        <f>F10-F34</f>
        <v>11600365.99</v>
      </c>
    </row>
    <row r="36" spans="2:6" ht="15.75" thickTop="1" x14ac:dyDescent="0.25"/>
    <row r="41" spans="2:6" x14ac:dyDescent="0.25">
      <c r="D41" s="69" t="s">
        <v>390</v>
      </c>
    </row>
    <row r="44" spans="2:6" x14ac:dyDescent="0.25">
      <c r="D44" s="214" t="s">
        <v>88</v>
      </c>
    </row>
    <row r="45" spans="2:6" x14ac:dyDescent="0.25">
      <c r="D45" t="s">
        <v>208</v>
      </c>
    </row>
    <row r="49" spans="4:4" x14ac:dyDescent="0.25">
      <c r="D49" s="69" t="s">
        <v>391</v>
      </c>
    </row>
    <row r="52" spans="4:4" x14ac:dyDescent="0.25">
      <c r="D52" s="214" t="s">
        <v>89</v>
      </c>
    </row>
    <row r="53" spans="4:4" x14ac:dyDescent="0.25">
      <c r="D53" t="s">
        <v>392</v>
      </c>
    </row>
  </sheetData>
  <sheetProtection password="9EB5" sheet="1" objects="1" scenarios="1" selectLockedCells="1" selectUnlockedCells="1"/>
  <mergeCells count="2">
    <mergeCell ref="A5:G5"/>
    <mergeCell ref="A6:G6"/>
  </mergeCells>
  <pageMargins left="0.7" right="0.7" top="0.75" bottom="0.75" header="0.3" footer="0.3"/>
  <pageSetup scale="3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BIDS RESULT</vt:lpstr>
      <vt:lpstr>MANPOWER COMPLEMENT</vt:lpstr>
      <vt:lpstr>UNLIQUIDATED CASH ADVANCE</vt:lpstr>
      <vt:lpstr>IRA UTILIZATION</vt:lpstr>
      <vt:lpstr>LDRRMF UTILIZATION</vt:lpstr>
      <vt:lpstr>TRUST FUND</vt:lpstr>
      <vt:lpstr>SEF UTILIZATION</vt:lpstr>
      <vt:lpstr>'LDRRMF UTILIZATION'!Print_Area</vt:lpstr>
      <vt:lpstr>'TRUST FUND'!Print_Area</vt:lpstr>
      <vt:lpstr>'IRA UTILIZATION'!Print_Titles</vt:lpstr>
      <vt:lpstr>'LDRRMF UTILIZATION'!Print_Titles</vt:lpstr>
      <vt:lpstr>'TRUST FUND'!Print_Titles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User</dc:creator>
  <cp:lastModifiedBy>Tin</cp:lastModifiedBy>
  <dcterms:created xsi:type="dcterms:W3CDTF">2022-12-14T13:41:51Z</dcterms:created>
  <dcterms:modified xsi:type="dcterms:W3CDTF">2022-12-15T01:45:47Z</dcterms:modified>
</cp:coreProperties>
</file>