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D11AEAD-FFA5-4AE6-A4D0-350D9BD3C6B9}" xr6:coauthVersionLast="47" xr6:coauthVersionMax="47" xr10:uidLastSave="{00000000-0000-0000-0000-000000000000}"/>
  <bookViews>
    <workbookView xWindow="-120" yWindow="-120" windowWidth="20730" windowHeight="11160" firstSheet="2" activeTab="2" xr2:uid="{0486A8CB-57A7-44FB-9A9C-2548222F3383}"/>
  </bookViews>
  <sheets>
    <sheet name="BIDS RESULT" sheetId="1" r:id="rId1"/>
    <sheet name="MANPOWER COMPLEMENT" sheetId="2" r:id="rId2"/>
    <sheet name="UNLIQUIDATED CASH ADVANCE" sheetId="3" r:id="rId3"/>
    <sheet name="LDRRMF UTILIZATION" sheetId="4" r:id="rId4"/>
    <sheet name="TRUST FUND" sheetId="5" r:id="rId5"/>
    <sheet name="SEF UTILIZATION" sheetId="6" r:id="rId6"/>
  </sheets>
  <definedNames>
    <definedName name="_xlnm.Print_Area" localSheetId="3">'LDRRMF UTILIZATION'!$A$1:$G$117</definedName>
    <definedName name="_xlnm.Print_Area" localSheetId="4">'TRUST FUND'!$A$1:$K$74</definedName>
    <definedName name="_xlnm.Print_Titles" localSheetId="3">'LDRRMF UTILIZATION'!$8:$10</definedName>
    <definedName name="_xlnm.Print_Titles" localSheetId="4">'TRUST FUND'!$1:$9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7</author>
  </authors>
  <commentList>
    <comment ref="O33" authorId="0" shapeId="0" xr:uid="{7167EC55-1C10-4B39-ADB2-77E9C6238F97}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<sst xmlns="http://schemas.openxmlformats.org/spreadsheetml/2006/main" count="499" uniqueCount="393">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</sst>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3409]mmmm\ dd\,\ yyyy;@"/>
    <numFmt numFmtId="165" formatCode="_(* #,##0.00_);_(* \(#,##0.00\);_(* &quot;-&quot;??_);_(@_)"/>
    <numFmt numFmtId="166" formatCode="[$-409]mmmm\ d\,\ yyyy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/>
    <xf numFmtId="0" fontId="1" fillId="0" borderId="0"/>
  </cellStyleXfs>
  <cellXfs count="2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3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3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3" fontId="19" fillId="0" borderId="3" xfId="0" applyNumberFormat="1" applyFont="1" applyBorder="1" applyAlignment="1">
      <alignment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17" fillId="0" borderId="2" xfId="0" applyNumberFormat="1" applyFont="1" applyBorder="1" applyAlignment="1">
      <alignment horizontal="center" vertical="center"/>
    </xf>
    <xf numFmtId="164" fontId="17" fillId="3" borderId="2" xfId="0" quotePrefix="1" applyNumberFormat="1" applyFont="1" applyFill="1" applyBorder="1" applyAlignment="1">
      <alignment horizontal="center" vertical="center" wrapText="1"/>
    </xf>
    <xf numFmtId="43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165" fontId="0" fillId="0" borderId="0" xfId="2" applyFont="1"/>
    <xf numFmtId="0" fontId="2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165" fontId="0" fillId="0" borderId="0" xfId="2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65" fontId="2" fillId="0" borderId="2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165" fontId="0" fillId="0" borderId="2" xfId="2" applyFont="1" applyBorder="1"/>
    <xf numFmtId="165" fontId="2" fillId="0" borderId="2" xfId="0" applyNumberFormat="1" applyFont="1" applyBorder="1"/>
    <xf numFmtId="165" fontId="0" fillId="0" borderId="0" xfId="0" applyNumberFormat="1"/>
    <xf numFmtId="165" fontId="0" fillId="0" borderId="2" xfId="2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2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5" fontId="2" fillId="0" borderId="0" xfId="2" applyFont="1" applyAlignment="1">
      <alignment horizontal="center"/>
    </xf>
    <xf numFmtId="165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165" fontId="30" fillId="0" borderId="0" xfId="2" applyFont="1"/>
    <xf numFmtId="165" fontId="26" fillId="0" borderId="0" xfId="2" applyFont="1"/>
    <xf numFmtId="0" fontId="31" fillId="0" borderId="0" xfId="0" applyFont="1"/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/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11" xfId="0" applyFont="1" applyBorder="1"/>
    <xf numFmtId="165" fontId="33" fillId="0" borderId="1" xfId="2" applyFont="1" applyBorder="1"/>
    <xf numFmtId="165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165" fontId="2" fillId="0" borderId="3" xfId="2" applyFont="1" applyBorder="1" applyAlignment="1">
      <alignment horizontal="center"/>
    </xf>
    <xf numFmtId="165" fontId="2" fillId="0" borderId="3" xfId="2" applyFont="1" applyBorder="1" applyAlignment="1"/>
    <xf numFmtId="165" fontId="2" fillId="0" borderId="4" xfId="2" applyFont="1" applyBorder="1" applyAlignment="1">
      <alignment horizontal="center"/>
    </xf>
    <xf numFmtId="165" fontId="2" fillId="0" borderId="13" xfId="2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4" xfId="2" applyFont="1" applyBorder="1" applyAlignment="1">
      <alignment horizontal="center"/>
    </xf>
    <xf numFmtId="165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165" fontId="2" fillId="0" borderId="15" xfId="2" applyFont="1" applyBorder="1" applyAlignment="1"/>
    <xf numFmtId="165" fontId="2" fillId="0" borderId="15" xfId="2" applyFont="1" applyBorder="1" applyAlignment="1">
      <alignment horizontal="center"/>
    </xf>
    <xf numFmtId="165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5" fontId="2" fillId="4" borderId="2" xfId="2" applyFont="1" applyFill="1" applyBorder="1"/>
    <xf numFmtId="165" fontId="2" fillId="3" borderId="0" xfId="2" applyFont="1" applyFill="1"/>
    <xf numFmtId="165" fontId="27" fillId="0" borderId="0" xfId="2" applyFont="1" applyAlignment="1">
      <alignment horizontal="left"/>
    </xf>
    <xf numFmtId="165" fontId="27" fillId="0" borderId="0" xfId="2" applyFont="1" applyAlignment="1">
      <alignment horizontal="center"/>
    </xf>
    <xf numFmtId="165" fontId="35" fillId="0" borderId="0" xfId="2" applyFont="1" applyAlignment="1">
      <alignment horizontal="center"/>
    </xf>
    <xf numFmtId="165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2" applyFont="1" applyBorder="1"/>
    <xf numFmtId="165" fontId="36" fillId="0" borderId="0" xfId="2" applyFont="1"/>
    <xf numFmtId="165" fontId="30" fillId="0" borderId="0" xfId="2" applyFont="1" applyBorder="1"/>
    <xf numFmtId="165" fontId="37" fillId="0" borderId="0" xfId="2" applyFont="1"/>
    <xf numFmtId="0" fontId="31" fillId="0" borderId="2" xfId="0" applyFont="1" applyBorder="1" applyAlignment="1">
      <alignment horizontal="center" vertical="center"/>
    </xf>
    <xf numFmtId="165" fontId="31" fillId="0" borderId="2" xfId="2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165" fontId="30" fillId="0" borderId="2" xfId="2" applyFont="1" applyBorder="1"/>
    <xf numFmtId="0" fontId="30" fillId="0" borderId="2" xfId="0" applyFont="1" applyBorder="1"/>
    <xf numFmtId="165" fontId="30" fillId="0" borderId="2" xfId="0" applyNumberFormat="1" applyFont="1" applyBorder="1"/>
    <xf numFmtId="165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165" fontId="38" fillId="0" borderId="0" xfId="2" applyFont="1"/>
    <xf numFmtId="165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165" fontId="37" fillId="0" borderId="2" xfId="2" applyFont="1" applyBorder="1"/>
    <xf numFmtId="0" fontId="37" fillId="0" borderId="2" xfId="0" applyFont="1" applyBorder="1"/>
    <xf numFmtId="165" fontId="37" fillId="0" borderId="2" xfId="0" applyNumberFormat="1" applyFont="1" applyBorder="1"/>
    <xf numFmtId="165" fontId="37" fillId="0" borderId="0" xfId="0" applyNumberFormat="1" applyFont="1"/>
    <xf numFmtId="0" fontId="37" fillId="0" borderId="0" xfId="0" applyFont="1"/>
    <xf numFmtId="165" fontId="37" fillId="0" borderId="0" xfId="2" applyFont="1" applyBorder="1"/>
    <xf numFmtId="0" fontId="36" fillId="0" borderId="2" xfId="0" applyFont="1" applyBorder="1"/>
    <xf numFmtId="165" fontId="36" fillId="0" borderId="2" xfId="2" applyFont="1" applyBorder="1"/>
    <xf numFmtId="165" fontId="36" fillId="0" borderId="2" xfId="0" applyNumberFormat="1" applyFont="1" applyBorder="1"/>
    <xf numFmtId="165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165" fontId="39" fillId="0" borderId="0" xfId="2" applyFont="1" applyFill="1" applyBorder="1" applyAlignment="1">
      <alignment horizontal="center" vertical="center"/>
    </xf>
    <xf numFmtId="165" fontId="40" fillId="0" borderId="2" xfId="2" applyFont="1" applyFill="1" applyBorder="1" applyAlignment="1">
      <alignment horizontal="center" vertical="center"/>
    </xf>
    <xf numFmtId="165" fontId="41" fillId="0" borderId="0" xfId="0" applyNumberFormat="1" applyFont="1"/>
    <xf numFmtId="165" fontId="41" fillId="0" borderId="0" xfId="2" applyFont="1" applyBorder="1"/>
    <xf numFmtId="165" fontId="37" fillId="0" borderId="0" xfId="2" applyFont="1" applyFill="1"/>
    <xf numFmtId="165" fontId="39" fillId="0" borderId="0" xfId="2" applyFont="1" applyFill="1" applyAlignment="1">
      <alignment vertical="center"/>
    </xf>
    <xf numFmtId="165" fontId="39" fillId="0" borderId="0" xfId="2" applyFont="1" applyAlignment="1">
      <alignment vertical="center"/>
    </xf>
    <xf numFmtId="165" fontId="40" fillId="0" borderId="0" xfId="2" applyFont="1" applyFill="1" applyBorder="1" applyAlignment="1">
      <alignment horizontal="center" vertical="center"/>
    </xf>
    <xf numFmtId="165" fontId="39" fillId="0" borderId="0" xfId="2" applyFont="1" applyFill="1" applyBorder="1" applyAlignment="1">
      <alignment horizontal="center" vertical="center" wrapText="1"/>
    </xf>
    <xf numFmtId="165" fontId="40" fillId="0" borderId="0" xfId="2" applyFont="1" applyFill="1" applyBorder="1" applyAlignment="1">
      <alignment horizontal="center" vertical="center" wrapText="1"/>
    </xf>
    <xf numFmtId="165" fontId="37" fillId="0" borderId="0" xfId="2" applyFont="1" applyFill="1" applyBorder="1" applyAlignment="1">
      <alignment horizontal="center" vertical="center" wrapText="1"/>
    </xf>
    <xf numFmtId="165" fontId="39" fillId="0" borderId="0" xfId="2" applyFont="1"/>
    <xf numFmtId="165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2" applyFont="1" applyBorder="1"/>
    <xf numFmtId="165" fontId="31" fillId="0" borderId="0" xfId="0" applyNumberFormat="1" applyFont="1"/>
    <xf numFmtId="0" fontId="30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165" fontId="35" fillId="0" borderId="0" xfId="2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165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65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5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5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5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65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165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3" xfId="2" applyFont="1" applyFill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2" applyFont="1" applyFill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65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10" fontId="0" fillId="0" borderId="15" xfId="1" applyNumberFormat="1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165" fontId="2" fillId="0" borderId="0" xfId="2" applyFont="1"/>
    <xf numFmtId="165" fontId="53" fillId="5" borderId="0" xfId="2" applyFont="1" applyFill="1"/>
    <xf numFmtId="165" fontId="53" fillId="0" borderId="0" xfId="2" applyFont="1"/>
    <xf numFmtId="165" fontId="53" fillId="0" borderId="0" xfId="2" applyFont="1" applyFill="1"/>
    <xf numFmtId="165" fontId="0" fillId="5" borderId="0" xfId="2" applyFont="1" applyFill="1"/>
    <xf numFmtId="165" fontId="53" fillId="0" borderId="0" xfId="0" applyNumberFormat="1" applyFont="1"/>
    <xf numFmtId="165" fontId="2" fillId="0" borderId="16" xfId="0" applyNumberFormat="1" applyFont="1" applyBorder="1"/>
    <xf numFmtId="0" fontId="54" fillId="0" borderId="0" xfId="0" applyFont="1"/>
  </cellXfs>
  <cellStyles count="5">
    <cellStyle name="Comma 2" xfId="2" xr:uid="{FC5F94B6-E1CA-43EA-96E1-29AFA233CE0A}"/>
    <cellStyle name="Normal" xfId="0" builtinId="0"/>
    <cellStyle name="Normal 2" xfId="3" xr:uid="{7D872B2D-E150-4B2C-BD0F-D61669621EB2}"/>
    <cellStyle name="Normal 4" xfId="4" xr:uid="{00DB55C3-1C08-4EDF-915C-A580D08FB38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57150</xdr:rowOff>
    </xdr:from>
    <xdr:to>
      <xdr:col>1</xdr:col>
      <xdr:colOff>209550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D25C-F15F-4096-9589-233B0A691BD6}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50" customWidth="1"/>
    <col min="7" max="7" width="26.7109375" style="50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11" ht="18.75" x14ac:dyDescent="0.3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11" ht="18.75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11" ht="18.75" x14ac:dyDescent="0.3">
      <c r="A6" s="11" t="s">
        <v>4</v>
      </c>
      <c r="B6" s="11"/>
      <c r="C6" s="11"/>
      <c r="D6" s="11"/>
      <c r="E6" s="11"/>
      <c r="F6" s="11"/>
      <c r="G6" s="11"/>
      <c r="H6" s="11"/>
      <c r="I6" s="11"/>
    </row>
    <row r="7" spans="1:11" ht="18.75" x14ac:dyDescent="0.3">
      <c r="A7" s="12"/>
      <c r="B7" s="12"/>
      <c r="C7" s="13"/>
      <c r="D7" s="12"/>
      <c r="E7" s="14"/>
      <c r="F7" s="15"/>
      <c r="G7" s="16"/>
      <c r="H7" s="12"/>
      <c r="I7" s="12"/>
    </row>
    <row r="8" spans="1:11" ht="18.75" x14ac:dyDescent="0.3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11" x14ac:dyDescent="0.25">
      <c r="A9" s="18"/>
      <c r="B9" s="18"/>
      <c r="C9" s="19"/>
      <c r="D9" s="3"/>
      <c r="E9" s="4"/>
      <c r="F9" s="5"/>
      <c r="G9" s="6"/>
      <c r="H9" s="1"/>
      <c r="I9" s="1"/>
    </row>
    <row r="10" spans="1:11" ht="57" x14ac:dyDescent="0.25">
      <c r="A10" s="20" t="s">
        <v>6</v>
      </c>
      <c r="B10" s="21" t="s">
        <v>7</v>
      </c>
      <c r="C10" s="21" t="s">
        <v>8</v>
      </c>
      <c r="D10" s="21" t="s">
        <v>9</v>
      </c>
      <c r="E10" s="21" t="s">
        <v>10</v>
      </c>
      <c r="F10" s="22" t="s">
        <v>11</v>
      </c>
      <c r="G10" s="22" t="s">
        <v>12</v>
      </c>
      <c r="H10" s="21" t="s">
        <v>13</v>
      </c>
      <c r="I10" s="21" t="s">
        <v>14</v>
      </c>
      <c r="J10" s="23" t="s">
        <v>15</v>
      </c>
      <c r="K10" s="24" t="s">
        <v>16</v>
      </c>
    </row>
    <row r="11" spans="1:11" ht="75" customHeight="1" x14ac:dyDescent="0.25">
      <c r="A11" s="25">
        <v>1</v>
      </c>
      <c r="B11" s="26">
        <v>8770271</v>
      </c>
      <c r="C11" s="27" t="s">
        <v>17</v>
      </c>
      <c r="D11" s="28">
        <v>1223522</v>
      </c>
      <c r="E11" s="27" t="s">
        <v>18</v>
      </c>
      <c r="F11" s="29" t="s">
        <v>19</v>
      </c>
      <c r="G11" s="29" t="s">
        <v>20</v>
      </c>
      <c r="H11" s="28">
        <v>1221870</v>
      </c>
      <c r="I11" s="30" t="s">
        <v>21</v>
      </c>
      <c r="J11" s="31" t="s">
        <v>22</v>
      </c>
      <c r="K11" s="30" t="s">
        <v>23</v>
      </c>
    </row>
    <row r="12" spans="1:11" ht="63" x14ac:dyDescent="0.25">
      <c r="A12" s="25">
        <v>2</v>
      </c>
      <c r="B12" s="26">
        <v>8797741</v>
      </c>
      <c r="C12" s="32" t="s">
        <v>24</v>
      </c>
      <c r="D12" s="33">
        <v>7982087</v>
      </c>
      <c r="E12" s="32" t="s">
        <v>25</v>
      </c>
      <c r="F12" s="34" t="s">
        <v>26</v>
      </c>
      <c r="G12" s="34" t="s">
        <v>27</v>
      </c>
      <c r="H12" s="35">
        <v>7976387</v>
      </c>
      <c r="I12" s="32" t="s">
        <v>28</v>
      </c>
      <c r="J12" s="30" t="s">
        <v>29</v>
      </c>
      <c r="K12" s="30" t="s">
        <v>30</v>
      </c>
    </row>
    <row r="13" spans="1:11" ht="94.5" x14ac:dyDescent="0.25">
      <c r="A13" s="25">
        <v>3</v>
      </c>
      <c r="B13" s="36">
        <v>8797752</v>
      </c>
      <c r="C13" s="37" t="s">
        <v>31</v>
      </c>
      <c r="D13" s="33">
        <v>11633547</v>
      </c>
      <c r="E13" s="32" t="s">
        <v>25</v>
      </c>
      <c r="F13" s="34" t="s">
        <v>26</v>
      </c>
      <c r="G13" s="34" t="s">
        <v>27</v>
      </c>
      <c r="H13" s="35">
        <v>11630962</v>
      </c>
      <c r="I13" s="32" t="s">
        <v>28</v>
      </c>
      <c r="J13" s="30" t="s">
        <v>29</v>
      </c>
      <c r="K13" s="30" t="s">
        <v>30</v>
      </c>
    </row>
    <row r="14" spans="1:11" ht="47.25" x14ac:dyDescent="0.25">
      <c r="A14" s="25">
        <v>4</v>
      </c>
      <c r="B14" s="36">
        <v>8915378</v>
      </c>
      <c r="C14" s="37" t="s">
        <v>32</v>
      </c>
      <c r="D14" s="33">
        <v>2213310</v>
      </c>
      <c r="E14" s="32" t="s">
        <v>25</v>
      </c>
      <c r="F14" s="34" t="s">
        <v>26</v>
      </c>
      <c r="G14" s="34" t="s">
        <v>27</v>
      </c>
      <c r="H14" s="38">
        <v>2043291</v>
      </c>
      <c r="I14" s="32" t="s">
        <v>33</v>
      </c>
      <c r="J14" s="30" t="s">
        <v>34</v>
      </c>
      <c r="K14" s="30" t="s">
        <v>35</v>
      </c>
    </row>
    <row r="15" spans="1:11" ht="47.25" x14ac:dyDescent="0.25">
      <c r="A15" s="25">
        <v>5</v>
      </c>
      <c r="B15" s="36">
        <v>8915406</v>
      </c>
      <c r="C15" s="32" t="s">
        <v>36</v>
      </c>
      <c r="D15" s="33">
        <v>1800000</v>
      </c>
      <c r="E15" s="32" t="s">
        <v>37</v>
      </c>
      <c r="F15" s="34" t="s">
        <v>38</v>
      </c>
      <c r="G15" s="34" t="s">
        <v>39</v>
      </c>
      <c r="H15" s="38">
        <v>1788000</v>
      </c>
      <c r="I15" s="32" t="s">
        <v>33</v>
      </c>
      <c r="J15" s="31" t="s">
        <v>22</v>
      </c>
      <c r="K15" s="30" t="s">
        <v>35</v>
      </c>
    </row>
    <row r="16" spans="1:11" ht="47.25" x14ac:dyDescent="0.25">
      <c r="A16" s="25">
        <v>6</v>
      </c>
      <c r="B16" s="36">
        <v>8936985</v>
      </c>
      <c r="C16" s="37" t="s">
        <v>40</v>
      </c>
      <c r="D16" s="33">
        <v>1668000</v>
      </c>
      <c r="E16" s="32" t="s">
        <v>41</v>
      </c>
      <c r="F16" s="34" t="s">
        <v>42</v>
      </c>
      <c r="G16" s="34" t="s">
        <v>43</v>
      </c>
      <c r="H16" s="38">
        <v>1133462</v>
      </c>
      <c r="I16" s="37" t="s">
        <v>44</v>
      </c>
      <c r="J16" s="31" t="s">
        <v>22</v>
      </c>
      <c r="K16" s="30" t="s">
        <v>45</v>
      </c>
    </row>
    <row r="17" spans="1:11" ht="31.5" x14ac:dyDescent="0.25">
      <c r="A17" s="25">
        <v>7</v>
      </c>
      <c r="B17" s="36">
        <v>8936995</v>
      </c>
      <c r="C17" s="37" t="s">
        <v>46</v>
      </c>
      <c r="D17" s="33">
        <v>1500000</v>
      </c>
      <c r="E17" s="32" t="s">
        <v>47</v>
      </c>
      <c r="F17" s="34" t="s">
        <v>48</v>
      </c>
      <c r="G17" s="34" t="s">
        <v>49</v>
      </c>
      <c r="H17" s="38">
        <v>1495950</v>
      </c>
      <c r="I17" s="37" t="s">
        <v>44</v>
      </c>
      <c r="J17" s="31" t="s">
        <v>22</v>
      </c>
      <c r="K17" s="30" t="s">
        <v>45</v>
      </c>
    </row>
    <row r="18" spans="1:11" ht="63" x14ac:dyDescent="0.25">
      <c r="A18" s="25">
        <v>8</v>
      </c>
      <c r="B18" s="36">
        <v>9005808</v>
      </c>
      <c r="C18" s="37" t="s">
        <v>50</v>
      </c>
      <c r="D18" s="39">
        <v>500000</v>
      </c>
      <c r="E18" s="37" t="s">
        <v>51</v>
      </c>
      <c r="F18" s="34" t="s">
        <v>52</v>
      </c>
      <c r="G18" s="34" t="s">
        <v>53</v>
      </c>
      <c r="H18" s="40">
        <v>485873.19</v>
      </c>
      <c r="I18" s="37" t="s">
        <v>54</v>
      </c>
      <c r="J18" s="31" t="s">
        <v>22</v>
      </c>
      <c r="K18" s="31" t="s">
        <v>22</v>
      </c>
    </row>
    <row r="19" spans="1:11" ht="78.75" x14ac:dyDescent="0.25">
      <c r="A19" s="25">
        <v>9</v>
      </c>
      <c r="B19" s="36">
        <v>9005831</v>
      </c>
      <c r="C19" s="37" t="s">
        <v>55</v>
      </c>
      <c r="D19" s="39">
        <v>497812.5</v>
      </c>
      <c r="E19" s="37" t="s">
        <v>56</v>
      </c>
      <c r="F19" s="34" t="s">
        <v>57</v>
      </c>
      <c r="G19" s="34" t="s">
        <v>58</v>
      </c>
      <c r="H19" s="40">
        <v>497775</v>
      </c>
      <c r="I19" s="37" t="s">
        <v>54</v>
      </c>
      <c r="J19" s="31" t="s">
        <v>22</v>
      </c>
      <c r="K19" s="31" t="s">
        <v>22</v>
      </c>
    </row>
    <row r="20" spans="1:11" ht="63" hidden="1" x14ac:dyDescent="0.25">
      <c r="A20" s="25"/>
      <c r="B20" s="26">
        <v>8770271</v>
      </c>
      <c r="C20" s="27" t="s">
        <v>17</v>
      </c>
      <c r="D20" s="28">
        <v>1223522</v>
      </c>
      <c r="E20" s="27" t="s">
        <v>18</v>
      </c>
      <c r="F20" s="41" t="s">
        <v>59</v>
      </c>
      <c r="G20" s="42" t="s">
        <v>20</v>
      </c>
      <c r="H20" s="43">
        <v>1221870</v>
      </c>
      <c r="I20" s="43" t="s">
        <v>21</v>
      </c>
      <c r="J20" s="31" t="s">
        <v>22</v>
      </c>
      <c r="K20" s="44" t="s">
        <v>23</v>
      </c>
    </row>
    <row r="21" spans="1:11" ht="63" hidden="1" x14ac:dyDescent="0.25">
      <c r="A21" s="25"/>
      <c r="B21" s="26">
        <v>8797741</v>
      </c>
      <c r="C21" s="27" t="s">
        <v>24</v>
      </c>
      <c r="D21" s="28">
        <v>7982087</v>
      </c>
      <c r="E21" s="27" t="s">
        <v>25</v>
      </c>
      <c r="F21" s="42" t="s">
        <v>60</v>
      </c>
      <c r="G21" s="42" t="s">
        <v>61</v>
      </c>
      <c r="H21" s="45">
        <v>7976387</v>
      </c>
      <c r="I21" s="27" t="s">
        <v>28</v>
      </c>
      <c r="J21" s="31" t="s">
        <v>29</v>
      </c>
      <c r="K21" s="44" t="s">
        <v>30</v>
      </c>
    </row>
    <row r="22" spans="1:11" ht="94.5" hidden="1" x14ac:dyDescent="0.25">
      <c r="A22" s="25"/>
      <c r="B22" s="26">
        <v>8797752</v>
      </c>
      <c r="C22" s="34" t="s">
        <v>31</v>
      </c>
      <c r="D22" s="28">
        <v>11633547</v>
      </c>
      <c r="E22" s="27" t="s">
        <v>25</v>
      </c>
      <c r="F22" s="42" t="s">
        <v>60</v>
      </c>
      <c r="G22" s="42" t="s">
        <v>61</v>
      </c>
      <c r="H22" s="45">
        <v>11630962</v>
      </c>
      <c r="I22" s="27" t="s">
        <v>28</v>
      </c>
      <c r="J22" s="31" t="s">
        <v>29</v>
      </c>
      <c r="K22" s="44" t="s">
        <v>30</v>
      </c>
    </row>
    <row r="23" spans="1:11" ht="47.25" hidden="1" x14ac:dyDescent="0.25">
      <c r="A23" s="25"/>
      <c r="B23" s="46">
        <v>8915378</v>
      </c>
      <c r="C23" s="27" t="s">
        <v>32</v>
      </c>
      <c r="D23" s="28">
        <v>2213310</v>
      </c>
      <c r="E23" s="27" t="s">
        <v>25</v>
      </c>
      <c r="F23" s="42" t="s">
        <v>60</v>
      </c>
      <c r="G23" s="42" t="s">
        <v>61</v>
      </c>
      <c r="H23" s="43">
        <v>2209701</v>
      </c>
      <c r="I23" s="30" t="s">
        <v>33</v>
      </c>
      <c r="J23" s="31" t="s">
        <v>34</v>
      </c>
      <c r="K23" s="30" t="s">
        <v>35</v>
      </c>
    </row>
    <row r="24" spans="1:11" ht="47.25" hidden="1" x14ac:dyDescent="0.25">
      <c r="A24" s="25"/>
      <c r="B24" s="26">
        <v>8915406</v>
      </c>
      <c r="C24" s="27" t="s">
        <v>36</v>
      </c>
      <c r="D24" s="28">
        <v>1800000</v>
      </c>
      <c r="E24" s="27" t="s">
        <v>62</v>
      </c>
      <c r="F24" s="41" t="s">
        <v>63</v>
      </c>
      <c r="G24" s="42" t="s">
        <v>64</v>
      </c>
      <c r="H24" s="43">
        <v>1788000</v>
      </c>
      <c r="I24" s="30" t="s">
        <v>33</v>
      </c>
      <c r="J24" s="31" t="s">
        <v>22</v>
      </c>
      <c r="K24" s="30" t="s">
        <v>35</v>
      </c>
    </row>
    <row r="25" spans="1:11" x14ac:dyDescent="0.25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8"/>
      <c r="K25" s="49"/>
    </row>
    <row r="28" spans="1:11" x14ac:dyDescent="0.25">
      <c r="A28" s="51" t="s">
        <v>66</v>
      </c>
      <c r="B28" s="51"/>
      <c r="C28" s="51"/>
      <c r="D28" s="51"/>
      <c r="E28" s="51"/>
      <c r="F28" s="51"/>
      <c r="G28" s="51"/>
      <c r="H28" s="51"/>
    </row>
    <row r="29" spans="1:11" x14ac:dyDescent="0.25">
      <c r="A29" s="52"/>
      <c r="B29" s="52"/>
      <c r="C29" s="52"/>
      <c r="D29" s="52"/>
      <c r="E29" s="52"/>
      <c r="F29" s="53"/>
      <c r="G29" s="53"/>
      <c r="H29" s="52"/>
    </row>
    <row r="30" spans="1:11" x14ac:dyDescent="0.25">
      <c r="A30" s="1"/>
      <c r="B30" s="1"/>
      <c r="C30" s="3"/>
      <c r="D30" s="1"/>
      <c r="E30" s="1"/>
      <c r="G30" s="54"/>
      <c r="H30" s="1"/>
    </row>
    <row r="31" spans="1:11" x14ac:dyDescent="0.25">
      <c r="A31" s="55" t="s">
        <v>67</v>
      </c>
      <c r="C31" s="56"/>
      <c r="D31" s="55"/>
      <c r="E31" s="55"/>
      <c r="F31" s="57"/>
      <c r="G31" s="58"/>
      <c r="H31" s="1"/>
    </row>
    <row r="32" spans="1:11" x14ac:dyDescent="0.25">
      <c r="A32" s="1" t="s">
        <v>68</v>
      </c>
      <c r="C32" s="3"/>
      <c r="D32" s="1"/>
      <c r="E32" s="1"/>
      <c r="G32" s="54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5595-BBB9-4A1F-AFEA-648C24143159}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60" customWidth="1"/>
    <col min="4" max="4" width="21.42578125" style="61" customWidth="1"/>
    <col min="5" max="5" width="26.7109375" style="61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9" t="s">
        <v>69</v>
      </c>
    </row>
    <row r="4" spans="1:10" s="63" customFormat="1" ht="18.75" x14ac:dyDescent="0.3">
      <c r="A4" s="62" t="s">
        <v>70</v>
      </c>
      <c r="B4" s="62"/>
      <c r="C4" s="62"/>
      <c r="D4" s="62"/>
      <c r="E4" s="62"/>
      <c r="F4" s="62"/>
    </row>
    <row r="5" spans="1:10" x14ac:dyDescent="0.25">
      <c r="A5" s="64" t="s">
        <v>1</v>
      </c>
      <c r="B5" s="64"/>
      <c r="C5" s="64"/>
      <c r="D5" s="64"/>
      <c r="E5" s="64"/>
      <c r="F5" s="64"/>
    </row>
    <row r="6" spans="1:10" s="66" customFormat="1" ht="15.75" x14ac:dyDescent="0.25">
      <c r="A6" s="65" t="s">
        <v>3</v>
      </c>
      <c r="B6" s="65"/>
      <c r="C6" s="65"/>
      <c r="D6" s="65"/>
      <c r="E6" s="65"/>
      <c r="F6" s="65"/>
    </row>
    <row r="7" spans="1:10" x14ac:dyDescent="0.25">
      <c r="A7" s="64" t="s">
        <v>71</v>
      </c>
      <c r="B7" s="64"/>
      <c r="C7" s="64"/>
      <c r="D7" s="64"/>
      <c r="E7" s="64"/>
      <c r="F7" s="64"/>
    </row>
    <row r="8" spans="1:10" x14ac:dyDescent="0.25">
      <c r="A8" s="60"/>
      <c r="B8" s="60"/>
      <c r="D8" s="67"/>
      <c r="E8" s="67"/>
      <c r="F8" s="60"/>
    </row>
    <row r="10" spans="1:10" s="70" customFormat="1" x14ac:dyDescent="0.25">
      <c r="A10" s="68" t="s">
        <v>72</v>
      </c>
      <c r="B10" s="68"/>
      <c r="C10" s="68" t="s">
        <v>73</v>
      </c>
      <c r="D10" s="69" t="s">
        <v>74</v>
      </c>
      <c r="E10" s="69"/>
      <c r="F10" s="68" t="s">
        <v>75</v>
      </c>
    </row>
    <row r="11" spans="1:10" s="70" customFormat="1" x14ac:dyDescent="0.25">
      <c r="A11" s="68"/>
      <c r="B11" s="68"/>
      <c r="C11" s="68"/>
      <c r="D11" s="71" t="s">
        <v>76</v>
      </c>
      <c r="E11" s="71" t="s">
        <v>77</v>
      </c>
      <c r="F11" s="68"/>
    </row>
    <row r="12" spans="1:10" x14ac:dyDescent="0.25">
      <c r="A12" s="72" t="s">
        <v>78</v>
      </c>
      <c r="B12" s="73" t="s">
        <v>79</v>
      </c>
      <c r="C12" s="74">
        <f>231+14+6</f>
        <v>251</v>
      </c>
      <c r="D12" s="75">
        <v>60124139.490000002</v>
      </c>
      <c r="E12" s="75">
        <f>5730091.98+1784300+1318300+1956000+258850+33191.7+1796652.36+2264525.69+7565668+7978853.15+293600+1090028.79+292600+335600.4-3877867</f>
        <v>28820395.069999993</v>
      </c>
      <c r="F12" s="76">
        <f>SUM(D12:E12)</f>
        <v>88944534.560000002</v>
      </c>
      <c r="G12" s="77"/>
    </row>
    <row r="13" spans="1:10" x14ac:dyDescent="0.25">
      <c r="A13" s="72" t="s">
        <v>80</v>
      </c>
      <c r="B13" s="73" t="s">
        <v>81</v>
      </c>
      <c r="C13" s="74">
        <v>71</v>
      </c>
      <c r="D13" s="75">
        <v>6885036.8600000003</v>
      </c>
      <c r="E13" s="78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76">
        <f>SUM(D13:E13)</f>
        <v>10762903.860000001</v>
      </c>
      <c r="G13" s="77"/>
    </row>
    <row r="14" spans="1:10" x14ac:dyDescent="0.25">
      <c r="A14" s="72" t="s">
        <v>82</v>
      </c>
      <c r="B14" s="73" t="s">
        <v>83</v>
      </c>
      <c r="C14" s="74">
        <v>162</v>
      </c>
      <c r="D14" s="78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75"/>
      <c r="F14" s="76">
        <f>SUM(D14:E14)</f>
        <v>16421364.959999999</v>
      </c>
      <c r="G14" s="61"/>
      <c r="I14" s="79"/>
      <c r="J14" s="80"/>
    </row>
    <row r="15" spans="1:10" s="84" customFormat="1" x14ac:dyDescent="0.25">
      <c r="A15" s="81" t="s">
        <v>84</v>
      </c>
      <c r="B15" s="81"/>
      <c r="C15" s="82">
        <f>SUM(C12:C14)</f>
        <v>484</v>
      </c>
      <c r="D15" s="83">
        <f>SUM(D12:D14)</f>
        <v>83430541.310000002</v>
      </c>
      <c r="E15" s="83">
        <f>SUM(E12:E14)</f>
        <v>32698262.069999993</v>
      </c>
      <c r="F15" s="76">
        <f>SUM(D15:E15)</f>
        <v>116128803.38</v>
      </c>
      <c r="I15" s="85"/>
      <c r="J15" s="64"/>
    </row>
    <row r="16" spans="1:10" x14ac:dyDescent="0.25">
      <c r="I16" s="79"/>
      <c r="J16" s="80"/>
    </row>
    <row r="17" spans="1:11" x14ac:dyDescent="0.25">
      <c r="A17" t="s">
        <v>85</v>
      </c>
      <c r="I17" s="79"/>
      <c r="J17" s="80"/>
    </row>
    <row r="18" spans="1:11" x14ac:dyDescent="0.25">
      <c r="A18" t="s">
        <v>86</v>
      </c>
      <c r="F18" s="61"/>
      <c r="G18" s="77"/>
      <c r="I18" s="79"/>
      <c r="J18" s="80"/>
    </row>
    <row r="19" spans="1:11" x14ac:dyDescent="0.25">
      <c r="F19" s="77"/>
    </row>
    <row r="20" spans="1:11" x14ac:dyDescent="0.25">
      <c r="F20" s="61"/>
      <c r="G20" s="77"/>
      <c r="J20" s="61"/>
      <c r="K20" s="61"/>
    </row>
    <row r="21" spans="1:11" x14ac:dyDescent="0.25">
      <c r="A21" s="64" t="s">
        <v>87</v>
      </c>
      <c r="B21" s="64"/>
      <c r="D21" s="86" t="s">
        <v>88</v>
      </c>
      <c r="F21" s="70" t="s">
        <v>89</v>
      </c>
      <c r="J21" s="61"/>
    </row>
    <row r="22" spans="1:11" x14ac:dyDescent="0.25">
      <c r="A22" s="80" t="s">
        <v>90</v>
      </c>
      <c r="B22" s="80"/>
      <c r="D22" s="67" t="s">
        <v>91</v>
      </c>
      <c r="F22" s="60" t="s">
        <v>92</v>
      </c>
      <c r="J22" s="87"/>
    </row>
    <row r="25" spans="1:11" s="88" customFormat="1" ht="12" x14ac:dyDescent="0.2">
      <c r="A25" s="88" t="s">
        <v>93</v>
      </c>
      <c r="C25" s="89"/>
      <c r="D25" s="90"/>
      <c r="E25" s="90"/>
    </row>
    <row r="26" spans="1:11" s="88" customFormat="1" ht="12" x14ac:dyDescent="0.2">
      <c r="A26" s="88" t="s">
        <v>94</v>
      </c>
      <c r="C26" s="89"/>
      <c r="D26" s="90"/>
      <c r="E26" s="90"/>
    </row>
    <row r="27" spans="1:11" s="88" customFormat="1" ht="12" x14ac:dyDescent="0.2">
      <c r="A27" s="88" t="s">
        <v>95</v>
      </c>
      <c r="C27" s="89"/>
      <c r="D27" s="90"/>
      <c r="E27" s="90"/>
    </row>
    <row r="28" spans="1:11" s="88" customFormat="1" ht="12" x14ac:dyDescent="0.2">
      <c r="A28" s="88" t="s">
        <v>96</v>
      </c>
      <c r="C28" s="89"/>
      <c r="D28" s="90"/>
      <c r="E28" s="90"/>
    </row>
    <row r="29" spans="1:11" s="88" customFormat="1" ht="12" x14ac:dyDescent="0.2">
      <c r="A29" s="88" t="s">
        <v>97</v>
      </c>
      <c r="C29" s="89"/>
      <c r="D29" s="90"/>
      <c r="E29" s="90"/>
    </row>
    <row r="30" spans="1:11" s="88" customFormat="1" ht="12" x14ac:dyDescent="0.2">
      <c r="A30" s="88" t="s">
        <v>98</v>
      </c>
      <c r="C30" s="89"/>
      <c r="D30" s="90"/>
      <c r="E30" s="90"/>
    </row>
    <row r="31" spans="1:11" s="88" customFormat="1" ht="12" x14ac:dyDescent="0.2">
      <c r="A31" s="88" t="s">
        <v>99</v>
      </c>
      <c r="C31" s="89"/>
      <c r="D31" s="90"/>
      <c r="E31" s="90"/>
    </row>
    <row r="32" spans="1:11" x14ac:dyDescent="0.25">
      <c r="A32" s="88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3D7D-9EC0-4134-BB6D-83ACC3F27026}">
  <dimension ref="A1:M124"/>
  <sheetViews>
    <sheetView tabSelected="1" topLeftCell="A17" workbookViewId="0">
      <selection activeCell="G34" sqref="G34"/>
    </sheetView>
  </sheetViews>
  <sheetFormatPr defaultRowHeight="12" x14ac:dyDescent="0.2"/>
  <cols>
    <col min="1" max="1" width="22.140625" style="88" customWidth="1"/>
    <col min="2" max="2" width="13.85546875" style="90" customWidth="1"/>
    <col min="3" max="3" width="0.28515625" style="90" hidden="1" customWidth="1"/>
    <col min="4" max="4" width="6.140625" style="91" customWidth="1"/>
    <col min="5" max="5" width="19.7109375" style="90" customWidth="1"/>
    <col min="6" max="6" width="37.28515625" style="90" customWidth="1"/>
    <col min="7" max="7" width="14.140625" style="90" customWidth="1"/>
    <col min="8" max="11" width="9.5703125" style="90" customWidth="1"/>
    <col min="12" max="12" width="11.7109375" style="90" customWidth="1"/>
    <col min="13" max="13" width="11.7109375" style="88" customWidth="1"/>
    <col min="14" max="16384" width="9.140625" style="88"/>
  </cols>
  <sheetData>
    <row r="1" spans="1:12" x14ac:dyDescent="0.2">
      <c r="A1" s="88" t="s">
        <v>101</v>
      </c>
    </row>
    <row r="2" spans="1:12" x14ac:dyDescent="0.2">
      <c r="A2" s="92"/>
    </row>
    <row r="3" spans="1:12" s="96" customFormat="1" ht="15.75" x14ac:dyDescent="0.25">
      <c r="A3" s="93" t="s">
        <v>102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s="96" customFormat="1" ht="15.75" x14ac:dyDescent="0.25">
      <c r="A4" s="97" t="s">
        <v>103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98"/>
    </row>
    <row r="5" spans="1:12" s="102" customFormat="1" ht="21" x14ac:dyDescent="0.35">
      <c r="A5" s="99" t="s">
        <v>104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customFormat="1" ht="15" x14ac:dyDescent="0.25">
      <c r="A6" s="103" t="s">
        <v>105</v>
      </c>
      <c r="B6" s="104" t="s">
        <v>106</v>
      </c>
      <c r="C6" s="105"/>
      <c r="D6" s="105"/>
      <c r="E6" s="104"/>
      <c r="F6" s="104"/>
      <c r="G6" s="106" t="s">
        <v>107</v>
      </c>
      <c r="H6" s="107"/>
      <c r="I6" s="107"/>
      <c r="J6" s="107"/>
      <c r="K6" s="107"/>
      <c r="L6" s="108"/>
    </row>
    <row r="7" spans="1:12" customFormat="1" ht="15" x14ac:dyDescent="0.25">
      <c r="A7" s="109" t="s">
        <v>108</v>
      </c>
      <c r="B7" s="110" t="s">
        <v>109</v>
      </c>
      <c r="C7" s="111"/>
      <c r="D7" s="111"/>
      <c r="E7" s="110" t="s">
        <v>110</v>
      </c>
      <c r="F7" s="110" t="s">
        <v>111</v>
      </c>
      <c r="G7" s="106" t="s">
        <v>112</v>
      </c>
      <c r="H7" s="107"/>
      <c r="I7" s="108"/>
      <c r="J7" s="106" t="s">
        <v>113</v>
      </c>
      <c r="K7" s="107"/>
      <c r="L7" s="108"/>
    </row>
    <row r="8" spans="1:12" customFormat="1" ht="30" customHeight="1" x14ac:dyDescent="0.25">
      <c r="A8" s="112"/>
      <c r="B8" s="113"/>
      <c r="C8" s="113"/>
      <c r="D8" s="113"/>
      <c r="E8" s="114"/>
      <c r="F8" s="114"/>
      <c r="G8" s="115" t="s">
        <v>114</v>
      </c>
      <c r="H8" s="115" t="s">
        <v>115</v>
      </c>
      <c r="I8" s="115" t="s">
        <v>116</v>
      </c>
      <c r="J8" s="115" t="s">
        <v>117</v>
      </c>
      <c r="K8" s="115" t="s">
        <v>118</v>
      </c>
      <c r="L8" s="115" t="s">
        <v>119</v>
      </c>
    </row>
    <row r="9" spans="1:12" customFormat="1" ht="15" x14ac:dyDescent="0.25">
      <c r="A9" s="116" t="s">
        <v>120</v>
      </c>
      <c r="B9" s="75">
        <v>231200</v>
      </c>
      <c r="C9" s="75"/>
      <c r="D9" s="75"/>
      <c r="E9" s="117">
        <v>44824</v>
      </c>
      <c r="F9" s="75" t="s">
        <v>121</v>
      </c>
      <c r="G9" s="75">
        <v>231200</v>
      </c>
      <c r="H9" s="75"/>
      <c r="I9" s="75"/>
      <c r="J9" s="75"/>
      <c r="K9" s="75"/>
      <c r="L9" s="75"/>
    </row>
    <row r="10" spans="1:12" customFormat="1" ht="15" x14ac:dyDescent="0.25">
      <c r="A10" s="116" t="s">
        <v>122</v>
      </c>
      <c r="B10" s="75">
        <v>525300</v>
      </c>
      <c r="C10" s="75"/>
      <c r="D10" s="75"/>
      <c r="E10" s="117">
        <v>44825</v>
      </c>
      <c r="F10" s="75" t="s">
        <v>121</v>
      </c>
      <c r="G10" s="75">
        <v>525300</v>
      </c>
      <c r="H10" s="75"/>
      <c r="I10" s="75"/>
      <c r="J10" s="75"/>
      <c r="K10" s="75"/>
      <c r="L10" s="75"/>
    </row>
    <row r="11" spans="1:12" customFormat="1" ht="15" x14ac:dyDescent="0.25">
      <c r="A11" s="116" t="s">
        <v>123</v>
      </c>
      <c r="B11" s="75">
        <v>211200</v>
      </c>
      <c r="C11" s="75"/>
      <c r="D11" s="75"/>
      <c r="E11" s="117">
        <v>44827</v>
      </c>
      <c r="F11" s="75" t="s">
        <v>124</v>
      </c>
      <c r="G11" s="75">
        <v>211200</v>
      </c>
      <c r="H11" s="75"/>
      <c r="I11" s="75"/>
      <c r="J11" s="75"/>
      <c r="K11" s="75"/>
      <c r="L11" s="75"/>
    </row>
    <row r="12" spans="1:12" customFormat="1" ht="15" x14ac:dyDescent="0.25">
      <c r="A12" s="116" t="s">
        <v>125</v>
      </c>
      <c r="B12" s="75">
        <v>26000</v>
      </c>
      <c r="C12" s="75"/>
      <c r="D12" s="75"/>
      <c r="E12" s="117">
        <v>44827</v>
      </c>
      <c r="F12" s="75" t="s">
        <v>124</v>
      </c>
      <c r="G12" s="75">
        <v>26000</v>
      </c>
      <c r="H12" s="75"/>
      <c r="I12" s="75"/>
      <c r="J12" s="75"/>
      <c r="K12" s="75"/>
      <c r="L12" s="75"/>
    </row>
    <row r="13" spans="1:12" customFormat="1" ht="15" x14ac:dyDescent="0.25">
      <c r="A13" s="116" t="s">
        <v>126</v>
      </c>
      <c r="B13" s="75">
        <v>24000</v>
      </c>
      <c r="C13" s="75"/>
      <c r="D13" s="75"/>
      <c r="E13" s="117">
        <v>44827</v>
      </c>
      <c r="F13" s="75" t="s">
        <v>124</v>
      </c>
      <c r="G13" s="75">
        <v>24000</v>
      </c>
      <c r="H13" s="75"/>
      <c r="I13" s="75"/>
      <c r="J13" s="75"/>
      <c r="K13" s="75"/>
      <c r="L13" s="75"/>
    </row>
    <row r="14" spans="1:12" customFormat="1" ht="15" x14ac:dyDescent="0.25">
      <c r="A14" s="116" t="s">
        <v>127</v>
      </c>
      <c r="B14" s="75">
        <v>24000</v>
      </c>
      <c r="C14" s="75"/>
      <c r="D14" s="75"/>
      <c r="E14" s="117">
        <v>44827</v>
      </c>
      <c r="F14" s="75" t="s">
        <v>124</v>
      </c>
      <c r="G14" s="75">
        <v>24000</v>
      </c>
      <c r="H14" s="75"/>
      <c r="I14" s="75"/>
      <c r="J14" s="75"/>
      <c r="K14" s="75"/>
      <c r="L14" s="75"/>
    </row>
    <row r="15" spans="1:12" customFormat="1" ht="15" x14ac:dyDescent="0.25">
      <c r="A15" s="116" t="s">
        <v>128</v>
      </c>
      <c r="B15" s="75">
        <v>13000</v>
      </c>
      <c r="C15" s="75"/>
      <c r="D15" s="75"/>
      <c r="E15" s="117">
        <v>44827</v>
      </c>
      <c r="F15" s="75" t="s">
        <v>124</v>
      </c>
      <c r="G15" s="75">
        <v>13000</v>
      </c>
      <c r="H15" s="75"/>
      <c r="I15" s="75"/>
      <c r="J15" s="75"/>
      <c r="K15" s="75"/>
      <c r="L15" s="75"/>
    </row>
    <row r="16" spans="1:12" customFormat="1" ht="15" x14ac:dyDescent="0.25">
      <c r="A16" s="116" t="s">
        <v>129</v>
      </c>
      <c r="B16" s="75">
        <v>13060</v>
      </c>
      <c r="C16" s="75"/>
      <c r="D16" s="75"/>
      <c r="E16" s="117">
        <v>44827</v>
      </c>
      <c r="F16" s="75" t="s">
        <v>124</v>
      </c>
      <c r="G16" s="75">
        <v>13060</v>
      </c>
      <c r="H16" s="75"/>
      <c r="I16" s="75"/>
      <c r="J16" s="75"/>
      <c r="K16" s="75"/>
      <c r="L16" s="75"/>
    </row>
    <row r="17" spans="1:13" customFormat="1" ht="15" x14ac:dyDescent="0.25">
      <c r="A17" s="116" t="s">
        <v>130</v>
      </c>
      <c r="B17" s="75">
        <v>13000</v>
      </c>
      <c r="C17" s="75"/>
      <c r="D17" s="75"/>
      <c r="E17" s="117">
        <v>44827</v>
      </c>
      <c r="F17" s="75" t="s">
        <v>124</v>
      </c>
      <c r="G17" s="75">
        <v>13000</v>
      </c>
      <c r="H17" s="75"/>
      <c r="I17" s="75"/>
      <c r="J17" s="75"/>
      <c r="K17" s="75"/>
      <c r="L17" s="75"/>
    </row>
    <row r="18" spans="1:13" customFormat="1" ht="15" x14ac:dyDescent="0.25">
      <c r="A18" s="116" t="s">
        <v>131</v>
      </c>
      <c r="B18" s="75">
        <v>13000</v>
      </c>
      <c r="C18" s="75"/>
      <c r="D18" s="75"/>
      <c r="E18" s="117">
        <v>44827</v>
      </c>
      <c r="F18" s="75" t="s">
        <v>124</v>
      </c>
      <c r="G18" s="75">
        <v>13000</v>
      </c>
      <c r="H18" s="75"/>
      <c r="I18" s="75"/>
      <c r="J18" s="75"/>
      <c r="K18" s="75"/>
      <c r="L18" s="75"/>
    </row>
    <row r="19" spans="1:13" customFormat="1" ht="15" x14ac:dyDescent="0.25">
      <c r="A19" s="116" t="s">
        <v>132</v>
      </c>
      <c r="B19" s="75">
        <v>13000</v>
      </c>
      <c r="C19" s="75"/>
      <c r="D19" s="75"/>
      <c r="E19" s="117">
        <v>44827</v>
      </c>
      <c r="F19" s="75" t="s">
        <v>124</v>
      </c>
      <c r="G19" s="75">
        <v>13000</v>
      </c>
      <c r="H19" s="75"/>
      <c r="I19" s="75"/>
      <c r="J19" s="75"/>
      <c r="K19" s="75"/>
      <c r="L19" s="75"/>
    </row>
    <row r="20" spans="1:13" s="120" customFormat="1" ht="15" x14ac:dyDescent="0.25">
      <c r="A20" s="118" t="s">
        <v>133</v>
      </c>
      <c r="B20" s="119">
        <f>SUM(B9:B19)</f>
        <v>1106760</v>
      </c>
      <c r="C20" s="119">
        <f>SUBTOTAL(9,C11:C11)</f>
        <v>0</v>
      </c>
      <c r="D20" s="119"/>
      <c r="E20" s="119"/>
      <c r="F20" s="119"/>
      <c r="G20" s="119">
        <f>SUM(G9:G19)</f>
        <v>1106760</v>
      </c>
      <c r="H20" s="119">
        <f t="shared" ref="H20:L20" si="0">SUBTOTAL(9,H11:H11)</f>
        <v>0</v>
      </c>
      <c r="I20" s="119">
        <f t="shared" si="0"/>
        <v>0</v>
      </c>
      <c r="J20" s="119">
        <f t="shared" si="0"/>
        <v>0</v>
      </c>
      <c r="K20" s="119">
        <f t="shared" si="0"/>
        <v>0</v>
      </c>
      <c r="L20" s="119">
        <f t="shared" si="0"/>
        <v>0</v>
      </c>
    </row>
    <row r="21" spans="1:13" customFormat="1" ht="15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7"/>
    </row>
    <row r="22" spans="1:13" s="61" customFormat="1" ht="15" x14ac:dyDescent="0.25">
      <c r="A22" t="s">
        <v>134</v>
      </c>
    </row>
    <row r="23" spans="1:13" s="61" customFormat="1" ht="15" x14ac:dyDescent="0.25">
      <c r="A23"/>
    </row>
    <row r="25" spans="1:13" ht="18.75" x14ac:dyDescent="0.3">
      <c r="A25" s="121" t="s">
        <v>88</v>
      </c>
      <c r="H25" s="122" t="s">
        <v>89</v>
      </c>
      <c r="I25" s="122"/>
      <c r="J25" s="122"/>
    </row>
    <row r="26" spans="1:13" ht="15.75" x14ac:dyDescent="0.25">
      <c r="A26" s="123" t="s">
        <v>135</v>
      </c>
      <c r="H26" s="124" t="s">
        <v>136</v>
      </c>
      <c r="I26" s="124"/>
      <c r="J26" s="124"/>
    </row>
    <row r="31" spans="1:13" x14ac:dyDescent="0.2">
      <c r="B31" s="88"/>
      <c r="C31" s="88"/>
      <c r="D31" s="59"/>
      <c r="E31" s="88"/>
      <c r="F31" s="88"/>
      <c r="G31" s="88"/>
      <c r="H31" s="88"/>
      <c r="I31" s="88"/>
      <c r="J31" s="88"/>
      <c r="K31" s="88"/>
      <c r="L31" s="88"/>
    </row>
    <row r="32" spans="1:13" x14ac:dyDescent="0.2">
      <c r="B32" s="88"/>
      <c r="C32" s="88"/>
      <c r="D32" s="59"/>
      <c r="E32" s="88"/>
      <c r="F32" s="88"/>
      <c r="G32" s="88"/>
      <c r="H32" s="88"/>
      <c r="I32" s="88"/>
      <c r="J32" s="88"/>
      <c r="K32" s="88"/>
      <c r="L32" s="88"/>
    </row>
    <row r="33" spans="4:4" s="88" customFormat="1" x14ac:dyDescent="0.2">
      <c r="D33" s="59"/>
    </row>
    <row r="34" spans="4:4" s="88" customFormat="1" x14ac:dyDescent="0.2">
      <c r="D34" s="59"/>
    </row>
    <row r="35" spans="4:4" s="88" customFormat="1" x14ac:dyDescent="0.2">
      <c r="D35" s="59"/>
    </row>
    <row r="36" spans="4:4" s="88" customFormat="1" x14ac:dyDescent="0.2">
      <c r="D36" s="59"/>
    </row>
    <row r="37" spans="4:4" s="88" customFormat="1" x14ac:dyDescent="0.2">
      <c r="D37" s="59"/>
    </row>
    <row r="38" spans="4:4" s="88" customFormat="1" x14ac:dyDescent="0.2">
      <c r="D38" s="59"/>
    </row>
    <row r="39" spans="4:4" s="88" customFormat="1" x14ac:dyDescent="0.2">
      <c r="D39" s="59"/>
    </row>
    <row r="40" spans="4:4" s="88" customFormat="1" x14ac:dyDescent="0.2">
      <c r="D40" s="59"/>
    </row>
    <row r="41" spans="4:4" s="88" customFormat="1" x14ac:dyDescent="0.2">
      <c r="D41" s="59"/>
    </row>
    <row r="42" spans="4:4" s="88" customFormat="1" x14ac:dyDescent="0.2">
      <c r="D42" s="59"/>
    </row>
    <row r="43" spans="4:4" s="88" customFormat="1" x14ac:dyDescent="0.2">
      <c r="D43" s="59"/>
    </row>
    <row r="44" spans="4:4" s="88" customFormat="1" x14ac:dyDescent="0.2">
      <c r="D44" s="59"/>
    </row>
    <row r="45" spans="4:4" s="88" customFormat="1" x14ac:dyDescent="0.2">
      <c r="D45" s="59"/>
    </row>
    <row r="46" spans="4:4" s="88" customFormat="1" x14ac:dyDescent="0.2">
      <c r="D46" s="59"/>
    </row>
    <row r="47" spans="4:4" s="88" customFormat="1" x14ac:dyDescent="0.2">
      <c r="D47" s="59"/>
    </row>
    <row r="48" spans="4:4" s="88" customFormat="1" x14ac:dyDescent="0.2">
      <c r="D48" s="59"/>
    </row>
    <row r="49" spans="4:4" s="88" customFormat="1" x14ac:dyDescent="0.2">
      <c r="D49" s="59"/>
    </row>
    <row r="50" spans="4:4" s="88" customFormat="1" x14ac:dyDescent="0.2">
      <c r="D50" s="59"/>
    </row>
    <row r="51" spans="4:4" s="88" customFormat="1" x14ac:dyDescent="0.2">
      <c r="D51" s="59"/>
    </row>
    <row r="52" spans="4:4" s="88" customFormat="1" x14ac:dyDescent="0.2">
      <c r="D52" s="59"/>
    </row>
    <row r="53" spans="4:4" s="88" customFormat="1" x14ac:dyDescent="0.2">
      <c r="D53" s="59"/>
    </row>
    <row r="54" spans="4:4" s="88" customFormat="1" x14ac:dyDescent="0.2">
      <c r="D54" s="59"/>
    </row>
    <row r="55" spans="4:4" s="88" customFormat="1" x14ac:dyDescent="0.2">
      <c r="D55" s="59"/>
    </row>
    <row r="56" spans="4:4" s="88" customFormat="1" x14ac:dyDescent="0.2">
      <c r="D56" s="59"/>
    </row>
    <row r="57" spans="4:4" s="88" customFormat="1" x14ac:dyDescent="0.2">
      <c r="D57" s="59"/>
    </row>
    <row r="58" spans="4:4" s="88" customFormat="1" x14ac:dyDescent="0.2">
      <c r="D58" s="59"/>
    </row>
    <row r="59" spans="4:4" s="88" customFormat="1" x14ac:dyDescent="0.2">
      <c r="D59" s="59"/>
    </row>
    <row r="60" spans="4:4" s="88" customFormat="1" x14ac:dyDescent="0.2">
      <c r="D60" s="59"/>
    </row>
    <row r="61" spans="4:4" s="88" customFormat="1" x14ac:dyDescent="0.2">
      <c r="D61" s="59"/>
    </row>
    <row r="62" spans="4:4" s="88" customFormat="1" x14ac:dyDescent="0.2">
      <c r="D62" s="59"/>
    </row>
    <row r="63" spans="4:4" s="88" customFormat="1" x14ac:dyDescent="0.2">
      <c r="D63" s="59"/>
    </row>
    <row r="64" spans="4:4" s="88" customFormat="1" x14ac:dyDescent="0.2">
      <c r="D64" s="59"/>
    </row>
    <row r="65" spans="4:4" s="88" customFormat="1" x14ac:dyDescent="0.2">
      <c r="D65" s="59"/>
    </row>
    <row r="66" spans="4:4" s="88" customFormat="1" x14ac:dyDescent="0.2">
      <c r="D66" s="59"/>
    </row>
    <row r="67" spans="4:4" s="88" customFormat="1" x14ac:dyDescent="0.2">
      <c r="D67" s="59"/>
    </row>
    <row r="68" spans="4:4" s="88" customFormat="1" x14ac:dyDescent="0.2">
      <c r="D68" s="59"/>
    </row>
    <row r="69" spans="4:4" s="88" customFormat="1" x14ac:dyDescent="0.2">
      <c r="D69" s="59"/>
    </row>
    <row r="70" spans="4:4" s="88" customFormat="1" x14ac:dyDescent="0.2">
      <c r="D70" s="59"/>
    </row>
    <row r="71" spans="4:4" s="88" customFormat="1" x14ac:dyDescent="0.2">
      <c r="D71" s="59"/>
    </row>
    <row r="72" spans="4:4" s="88" customFormat="1" x14ac:dyDescent="0.2">
      <c r="D72" s="59"/>
    </row>
    <row r="73" spans="4:4" s="88" customFormat="1" x14ac:dyDescent="0.2">
      <c r="D73" s="59"/>
    </row>
    <row r="74" spans="4:4" s="88" customFormat="1" x14ac:dyDescent="0.2">
      <c r="D74" s="59"/>
    </row>
    <row r="76" spans="4:4" s="88" customFormat="1" x14ac:dyDescent="0.2">
      <c r="D76" s="59"/>
    </row>
    <row r="77" spans="4:4" s="88" customFormat="1" x14ac:dyDescent="0.2">
      <c r="D77" s="59"/>
    </row>
    <row r="78" spans="4:4" s="88" customFormat="1" x14ac:dyDescent="0.2">
      <c r="D78" s="59"/>
    </row>
    <row r="79" spans="4:4" s="88" customFormat="1" x14ac:dyDescent="0.2">
      <c r="D79" s="59"/>
    </row>
    <row r="80" spans="4:4" s="88" customFormat="1" x14ac:dyDescent="0.2">
      <c r="D80" s="59"/>
    </row>
    <row r="117" spans="6:6" s="88" customFormat="1" x14ac:dyDescent="0.2"/>
    <row r="124" spans="6:6" s="88" customFormat="1" x14ac:dyDescent="0.2">
      <c r="F124" s="90">
        <v>0</v>
      </c>
    </row>
  </sheetData>
  <sheetProtection algorithmName="SHA-512" hashValue="WLkbmpt6/i7+iWP/xQI8bwgBmDVnJoyBZ39Gav/+wK03Iv8vUXInVTsYaJgH5dqL426dYOiPU55S2DHnTwicGQ==" saltValue="rexhRdjOTrUxnmYZ3YsioA==" spinCount="100000" sheet="1" objects="1" scenarios="1"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E933-0D47-4EAD-A477-5055A818F5A7}">
  <sheetPr>
    <tabColor rgb="FFFFFF00"/>
  </sheetPr>
  <dimension ref="A1:T123"/>
  <sheetViews>
    <sheetView view="pageBreakPreview" topLeftCell="A17" zoomScale="115" zoomScaleNormal="110" zoomScaleSheetLayoutView="115" workbookViewId="0">
      <pane xSplit="1" topLeftCell="B1" activePane="topRight" state="frozen"/>
      <selection activeCell="C25" sqref="C25"/>
      <selection pane="topRight" activeCell="C25" sqref="C25"/>
    </sheetView>
  </sheetViews>
  <sheetFormatPr defaultRowHeight="12" x14ac:dyDescent="0.2"/>
  <cols>
    <col min="1" max="1" width="50.5703125" style="88" customWidth="1"/>
    <col min="2" max="3" width="14.7109375" style="90" customWidth="1"/>
    <col min="4" max="5" width="10.7109375" style="88" customWidth="1"/>
    <col min="6" max="6" width="11.7109375" style="88" customWidth="1"/>
    <col min="7" max="7" width="14.7109375" style="88" customWidth="1"/>
    <col min="8" max="8" width="14.28515625" style="88" customWidth="1"/>
    <col min="9" max="9" width="10.5703125" style="88" hidden="1" customWidth="1"/>
    <col min="10" max="10" width="13.5703125" style="88" hidden="1" customWidth="1"/>
    <col min="11" max="12" width="13" style="88" hidden="1" customWidth="1"/>
    <col min="13" max="13" width="16" style="88" hidden="1" customWidth="1"/>
    <col min="14" max="14" width="14.140625" style="88" hidden="1" customWidth="1"/>
    <col min="15" max="15" width="12" style="88" hidden="1" customWidth="1"/>
    <col min="16" max="16" width="12.85546875" style="88" hidden="1" customWidth="1"/>
    <col min="17" max="17" width="13.85546875" style="129" customWidth="1"/>
    <col min="18" max="18" width="12.42578125" style="130" customWidth="1"/>
    <col min="19" max="19" width="11.7109375" style="88" customWidth="1"/>
    <col min="20" max="20" width="15.7109375" style="88" customWidth="1"/>
    <col min="21" max="16384" width="9.140625" style="88"/>
  </cols>
  <sheetData>
    <row r="1" spans="1:20" s="92" customFormat="1" x14ac:dyDescent="0.2">
      <c r="A1" s="125" t="s">
        <v>1</v>
      </c>
      <c r="B1" s="125"/>
      <c r="C1" s="125"/>
      <c r="D1" s="125"/>
      <c r="E1" s="125"/>
      <c r="F1" s="125"/>
      <c r="G1" s="125"/>
      <c r="H1" s="126"/>
      <c r="Q1" s="127"/>
      <c r="R1" s="128"/>
    </row>
    <row r="2" spans="1:20" s="92" customFormat="1" x14ac:dyDescent="0.2">
      <c r="A2" s="125" t="s">
        <v>137</v>
      </c>
      <c r="B2" s="125"/>
      <c r="C2" s="125"/>
      <c r="D2" s="125"/>
      <c r="E2" s="125"/>
      <c r="F2" s="125"/>
      <c r="G2" s="125"/>
      <c r="H2" s="126"/>
      <c r="Q2" s="127"/>
      <c r="R2" s="128"/>
    </row>
    <row r="3" spans="1:20" s="92" customFormat="1" x14ac:dyDescent="0.2">
      <c r="A3" s="125" t="s">
        <v>138</v>
      </c>
      <c r="B3" s="125"/>
      <c r="C3" s="125"/>
      <c r="D3" s="125"/>
      <c r="E3" s="125"/>
      <c r="F3" s="125"/>
      <c r="G3" s="125"/>
      <c r="H3" s="126"/>
      <c r="Q3" s="127"/>
      <c r="R3" s="128"/>
    </row>
    <row r="4" spans="1:20" s="92" customFormat="1" x14ac:dyDescent="0.2">
      <c r="A4" s="126"/>
      <c r="B4" s="126"/>
      <c r="C4" s="126"/>
      <c r="D4" s="126"/>
      <c r="E4" s="126"/>
      <c r="F4" s="126"/>
      <c r="G4" s="126"/>
      <c r="H4" s="126"/>
      <c r="Q4" s="127"/>
      <c r="R4" s="128"/>
    </row>
    <row r="5" spans="1:20" x14ac:dyDescent="0.2">
      <c r="A5" s="125" t="s">
        <v>139</v>
      </c>
      <c r="B5" s="125"/>
      <c r="C5" s="125"/>
      <c r="D5" s="125"/>
      <c r="E5" s="125"/>
      <c r="F5" s="125"/>
      <c r="G5" s="125"/>
      <c r="H5" s="126"/>
      <c r="I5" s="88" t="s">
        <v>140</v>
      </c>
      <c r="J5" s="88" t="s">
        <v>141</v>
      </c>
      <c r="K5" s="88" t="s">
        <v>142</v>
      </c>
      <c r="L5" s="88" t="s">
        <v>143</v>
      </c>
      <c r="M5" s="88" t="s">
        <v>144</v>
      </c>
      <c r="N5" s="88" t="s">
        <v>145</v>
      </c>
      <c r="O5" s="88" t="s">
        <v>146</v>
      </c>
      <c r="P5" s="88" t="s">
        <v>147</v>
      </c>
      <c r="Q5" s="129" t="s">
        <v>148</v>
      </c>
      <c r="R5" s="130" t="s">
        <v>149</v>
      </c>
      <c r="S5" s="88" t="s">
        <v>150</v>
      </c>
      <c r="T5" s="88" t="s">
        <v>151</v>
      </c>
    </row>
    <row r="6" spans="1:20" s="92" customFormat="1" x14ac:dyDescent="0.2">
      <c r="A6" s="125" t="s">
        <v>71</v>
      </c>
      <c r="B6" s="125"/>
      <c r="C6" s="125"/>
      <c r="D6" s="125"/>
      <c r="E6" s="125"/>
      <c r="F6" s="125"/>
      <c r="G6" s="125"/>
      <c r="H6" s="126"/>
      <c r="Q6" s="127"/>
      <c r="R6" s="128"/>
    </row>
    <row r="7" spans="1:20" x14ac:dyDescent="0.2">
      <c r="A7" s="92" t="s">
        <v>152</v>
      </c>
    </row>
    <row r="8" spans="1:20" ht="15" customHeight="1" x14ac:dyDescent="0.2">
      <c r="A8" s="131" t="s">
        <v>153</v>
      </c>
      <c r="B8" s="132" t="s">
        <v>154</v>
      </c>
      <c r="C8" s="132" t="s">
        <v>155</v>
      </c>
      <c r="D8" s="133" t="s">
        <v>156</v>
      </c>
      <c r="E8" s="133" t="s">
        <v>157</v>
      </c>
      <c r="F8" s="133" t="s">
        <v>158</v>
      </c>
      <c r="G8" s="133" t="s">
        <v>75</v>
      </c>
      <c r="H8" s="134"/>
    </row>
    <row r="9" spans="1:20" x14ac:dyDescent="0.2">
      <c r="A9" s="131"/>
      <c r="B9" s="132"/>
      <c r="C9" s="132"/>
      <c r="D9" s="133"/>
      <c r="E9" s="133"/>
      <c r="F9" s="133"/>
      <c r="G9" s="133"/>
      <c r="H9" s="134"/>
    </row>
    <row r="10" spans="1:20" ht="10.5" customHeight="1" x14ac:dyDescent="0.2">
      <c r="A10" s="131"/>
      <c r="B10" s="132"/>
      <c r="C10" s="132"/>
      <c r="D10" s="133"/>
      <c r="E10" s="133"/>
      <c r="F10" s="133"/>
      <c r="G10" s="133"/>
      <c r="H10" s="134"/>
    </row>
    <row r="11" spans="1:20" x14ac:dyDescent="0.2">
      <c r="A11" s="135" t="s">
        <v>159</v>
      </c>
      <c r="B11" s="136"/>
      <c r="C11" s="136"/>
      <c r="D11" s="137"/>
      <c r="E11" s="137"/>
      <c r="F11" s="137"/>
      <c r="G11" s="137"/>
    </row>
    <row r="12" spans="1:20" x14ac:dyDescent="0.2">
      <c r="A12" s="137" t="s">
        <v>160</v>
      </c>
      <c r="B12" s="136">
        <v>12815451.880000001</v>
      </c>
      <c r="C12" s="136">
        <v>29902721.050000001</v>
      </c>
      <c r="D12" s="137"/>
      <c r="E12" s="137"/>
      <c r="F12" s="137"/>
      <c r="G12" s="138">
        <f>SUM(B12:F12)</f>
        <v>42718172.93</v>
      </c>
      <c r="H12" s="139"/>
    </row>
    <row r="13" spans="1:20" x14ac:dyDescent="0.2">
      <c r="A13" s="137" t="s">
        <v>161</v>
      </c>
      <c r="B13" s="136"/>
      <c r="C13" s="136"/>
      <c r="D13" s="137"/>
      <c r="E13" s="137"/>
      <c r="F13" s="137"/>
      <c r="G13" s="138">
        <f>SUM(C14:C19)</f>
        <v>35969476.100000001</v>
      </c>
      <c r="H13" s="139"/>
    </row>
    <row r="14" spans="1:20" x14ac:dyDescent="0.2">
      <c r="A14" s="140">
        <v>2021</v>
      </c>
      <c r="B14" s="136"/>
      <c r="C14" s="136">
        <v>5406966</v>
      </c>
      <c r="D14" s="137"/>
      <c r="E14" s="137"/>
      <c r="F14" s="137"/>
      <c r="G14" s="138"/>
    </row>
    <row r="15" spans="1:20" x14ac:dyDescent="0.2">
      <c r="A15" s="140">
        <v>2020</v>
      </c>
      <c r="B15" s="136"/>
      <c r="C15" s="136">
        <v>7289525</v>
      </c>
      <c r="D15" s="137"/>
      <c r="E15" s="137"/>
      <c r="F15" s="137"/>
      <c r="G15" s="138"/>
      <c r="H15" s="139"/>
    </row>
    <row r="16" spans="1:20" x14ac:dyDescent="0.2">
      <c r="A16" s="140">
        <v>2019</v>
      </c>
      <c r="B16" s="136"/>
      <c r="C16" s="90">
        <f>8919450-276100-89805</f>
        <v>8553545</v>
      </c>
      <c r="D16" s="137"/>
      <c r="E16" s="137"/>
      <c r="F16" s="137"/>
      <c r="G16" s="138"/>
      <c r="H16" s="139"/>
    </row>
    <row r="17" spans="1:20" x14ac:dyDescent="0.2">
      <c r="A17" s="140">
        <v>2018</v>
      </c>
      <c r="B17" s="136"/>
      <c r="C17" s="136">
        <v>2339826.94</v>
      </c>
      <c r="D17" s="137"/>
      <c r="E17" s="137"/>
      <c r="F17" s="137"/>
      <c r="G17" s="138"/>
      <c r="H17" s="139"/>
    </row>
    <row r="18" spans="1:20" x14ac:dyDescent="0.2">
      <c r="A18" s="140">
        <v>2017</v>
      </c>
      <c r="B18" s="136"/>
      <c r="C18" s="136">
        <f>9920996.5-2306300</f>
        <v>7614696.5</v>
      </c>
      <c r="D18" s="137"/>
      <c r="E18" s="137"/>
      <c r="F18" s="137"/>
      <c r="G18" s="138"/>
      <c r="H18" s="139"/>
    </row>
    <row r="19" spans="1:20" x14ac:dyDescent="0.2">
      <c r="A19" s="140">
        <v>2016</v>
      </c>
      <c r="B19" s="136"/>
      <c r="C19" s="136">
        <v>4764916.66</v>
      </c>
      <c r="D19" s="137"/>
      <c r="E19" s="137"/>
      <c r="F19" s="137"/>
      <c r="G19" s="138"/>
      <c r="H19" s="139"/>
    </row>
    <row r="20" spans="1:20" ht="24" x14ac:dyDescent="0.2">
      <c r="A20" s="141" t="s">
        <v>162</v>
      </c>
      <c r="B20" s="136"/>
      <c r="C20" s="136"/>
      <c r="D20" s="137"/>
      <c r="E20" s="137"/>
      <c r="F20" s="137"/>
      <c r="G20" s="138">
        <f>SUM(C21:C23)</f>
        <v>26702082.010000002</v>
      </c>
      <c r="H20" s="139"/>
    </row>
    <row r="21" spans="1:20" x14ac:dyDescent="0.2">
      <c r="A21" s="142">
        <v>2019</v>
      </c>
      <c r="B21" s="136"/>
      <c r="C21" s="136">
        <f>11435457.97</f>
        <v>11435457.970000001</v>
      </c>
      <c r="D21" s="137"/>
      <c r="E21" s="137"/>
      <c r="F21" s="137"/>
      <c r="G21" s="138"/>
      <c r="H21" s="139"/>
      <c r="M21" s="130"/>
    </row>
    <row r="22" spans="1:20" x14ac:dyDescent="0.2">
      <c r="A22" s="142">
        <v>2020</v>
      </c>
      <c r="B22" s="136"/>
      <c r="C22" s="136">
        <f>6683258.27</f>
        <v>6683258.2699999996</v>
      </c>
      <c r="D22" s="137"/>
      <c r="E22" s="137"/>
      <c r="F22" s="137"/>
      <c r="G22" s="138"/>
      <c r="H22" s="139"/>
      <c r="M22" s="130"/>
    </row>
    <row r="23" spans="1:20" x14ac:dyDescent="0.2">
      <c r="A23" s="142">
        <v>2021</v>
      </c>
      <c r="B23" s="136"/>
      <c r="C23" s="136">
        <v>8583365.7699999996</v>
      </c>
      <c r="D23" s="137"/>
      <c r="E23" s="137"/>
      <c r="F23" s="137"/>
      <c r="G23" s="138"/>
      <c r="H23" s="139"/>
      <c r="M23" s="130"/>
    </row>
    <row r="24" spans="1:20" x14ac:dyDescent="0.2">
      <c r="A24" s="137" t="s">
        <v>163</v>
      </c>
      <c r="B24" s="136"/>
      <c r="C24" s="136">
        <v>3000</v>
      </c>
      <c r="D24" s="137"/>
      <c r="E24" s="137"/>
      <c r="F24" s="137"/>
      <c r="G24" s="136">
        <f>C24</f>
        <v>3000</v>
      </c>
      <c r="H24" s="129"/>
      <c r="J24" s="143">
        <v>-450000</v>
      </c>
      <c r="M24" s="144"/>
    </row>
    <row r="25" spans="1:20" s="150" customFormat="1" x14ac:dyDescent="0.2">
      <c r="A25" s="145"/>
      <c r="B25" s="146"/>
      <c r="C25" s="146"/>
      <c r="D25" s="147"/>
      <c r="E25" s="146"/>
      <c r="F25" s="146"/>
      <c r="G25" s="148"/>
      <c r="H25" s="149"/>
      <c r="M25" s="130"/>
      <c r="Q25" s="151"/>
      <c r="R25" s="130"/>
    </row>
    <row r="26" spans="1:20" s="150" customFormat="1" x14ac:dyDescent="0.2">
      <c r="A26" s="152" t="s">
        <v>164</v>
      </c>
      <c r="B26" s="153">
        <f>+B12</f>
        <v>12815451.880000001</v>
      </c>
      <c r="C26" s="153">
        <f>SUM(C12:C24)</f>
        <v>92577279.159999982</v>
      </c>
      <c r="D26" s="152"/>
      <c r="E26" s="154"/>
      <c r="F26" s="154">
        <f>SUM(F25:F25)</f>
        <v>0</v>
      </c>
      <c r="G26" s="154">
        <f>SUM(G12:G25)</f>
        <v>105392731.04000001</v>
      </c>
      <c r="H26" s="155"/>
      <c r="M26" s="144"/>
      <c r="Q26" s="151"/>
      <c r="R26" s="130"/>
    </row>
    <row r="27" spans="1:20" s="150" customFormat="1" x14ac:dyDescent="0.2">
      <c r="A27" s="152" t="s">
        <v>165</v>
      </c>
      <c r="B27" s="146"/>
      <c r="C27" s="146"/>
      <c r="D27" s="147"/>
      <c r="E27" s="147"/>
      <c r="F27" s="147"/>
      <c r="G27" s="147"/>
      <c r="M27" s="144"/>
      <c r="Q27" s="151"/>
      <c r="R27" s="130"/>
    </row>
    <row r="28" spans="1:20" s="150" customFormat="1" x14ac:dyDescent="0.2">
      <c r="A28" s="152" t="s">
        <v>166</v>
      </c>
      <c r="B28" s="146"/>
      <c r="C28" s="146"/>
      <c r="D28" s="147"/>
      <c r="E28" s="147"/>
      <c r="F28" s="147"/>
      <c r="G28" s="147"/>
      <c r="M28" s="144"/>
      <c r="Q28" s="151"/>
      <c r="R28" s="130"/>
    </row>
    <row r="29" spans="1:20" s="150" customFormat="1" ht="12" customHeight="1" x14ac:dyDescent="0.2">
      <c r="A29" s="156" t="s">
        <v>167</v>
      </c>
      <c r="B29" s="146"/>
      <c r="C29" s="146">
        <f>SUM(I29:T29)</f>
        <v>319901.39999999997</v>
      </c>
      <c r="D29" s="147"/>
      <c r="E29" s="147"/>
      <c r="F29" s="147"/>
      <c r="G29" s="147"/>
      <c r="I29" s="130"/>
      <c r="J29" s="130"/>
      <c r="K29" s="157">
        <f>SUM(K30:K33)</f>
        <v>43737.049999999996</v>
      </c>
      <c r="L29" s="130">
        <f>SUM(L30:L31)</f>
        <v>43543.15</v>
      </c>
      <c r="M29" s="130">
        <f>SUM(M30:M32)</f>
        <v>15602.199999999999</v>
      </c>
      <c r="N29" s="158">
        <v>36431.199999999997</v>
      </c>
      <c r="O29" s="130">
        <f>SUM(O30:O33)</f>
        <v>93776.400000000009</v>
      </c>
      <c r="P29" s="130">
        <f>SUM(P30:P33)</f>
        <v>65211.1</v>
      </c>
      <c r="Q29" s="159">
        <f>SUM(Q30:Q33)</f>
        <v>21600.3</v>
      </c>
      <c r="R29" s="130"/>
      <c r="S29" s="157"/>
      <c r="T29" s="149"/>
    </row>
    <row r="30" spans="1:20" s="150" customFormat="1" ht="12" hidden="1" customHeight="1" x14ac:dyDescent="0.2">
      <c r="A30" s="156"/>
      <c r="B30" s="146"/>
      <c r="C30" s="146"/>
      <c r="D30" s="147"/>
      <c r="E30" s="147"/>
      <c r="F30" s="147"/>
      <c r="G30" s="147"/>
      <c r="I30" s="130"/>
      <c r="J30" s="130"/>
      <c r="K30" s="158">
        <v>21514.85</v>
      </c>
      <c r="L30" s="158">
        <v>25692.7</v>
      </c>
      <c r="M30" s="158">
        <v>4753.3</v>
      </c>
      <c r="N30" s="130"/>
      <c r="O30" s="130">
        <v>36470.400000000001</v>
      </c>
      <c r="P30" s="130">
        <v>40274.1</v>
      </c>
      <c r="Q30" s="149">
        <v>12300</v>
      </c>
      <c r="R30" s="130"/>
      <c r="S30" s="157"/>
      <c r="T30" s="149"/>
    </row>
    <row r="31" spans="1:20" s="150" customFormat="1" ht="12" hidden="1" customHeight="1" x14ac:dyDescent="0.2">
      <c r="A31" s="156"/>
      <c r="B31" s="146"/>
      <c r="C31" s="146"/>
      <c r="D31" s="147"/>
      <c r="E31" s="147"/>
      <c r="F31" s="147"/>
      <c r="G31" s="147"/>
      <c r="I31" s="130"/>
      <c r="J31" s="130"/>
      <c r="K31" s="158">
        <v>7888</v>
      </c>
      <c r="L31" s="158">
        <v>17850.45</v>
      </c>
      <c r="M31" s="158">
        <v>5156</v>
      </c>
      <c r="N31" s="130"/>
      <c r="O31" s="130">
        <v>18257.7</v>
      </c>
      <c r="P31" s="130">
        <v>24937</v>
      </c>
      <c r="Q31" s="149">
        <v>9300.2999999999993</v>
      </c>
      <c r="R31" s="130"/>
      <c r="S31" s="157"/>
      <c r="T31" s="149"/>
    </row>
    <row r="32" spans="1:20" s="150" customFormat="1" ht="12" hidden="1" customHeight="1" x14ac:dyDescent="0.2">
      <c r="A32" s="156"/>
      <c r="B32" s="146"/>
      <c r="C32" s="146"/>
      <c r="D32" s="147"/>
      <c r="E32" s="147"/>
      <c r="F32" s="147"/>
      <c r="G32" s="147"/>
      <c r="I32" s="130"/>
      <c r="J32" s="130"/>
      <c r="K32" s="158">
        <v>7555</v>
      </c>
      <c r="L32" s="130"/>
      <c r="M32" s="158">
        <v>5692.9</v>
      </c>
      <c r="N32" s="130"/>
      <c r="O32" s="130">
        <v>39039.300000000003</v>
      </c>
      <c r="P32" s="130"/>
      <c r="Q32" s="149"/>
      <c r="R32" s="130"/>
      <c r="S32" s="157"/>
      <c r="T32" s="149"/>
    </row>
    <row r="33" spans="1:20" s="150" customFormat="1" ht="12" hidden="1" customHeight="1" x14ac:dyDescent="0.2">
      <c r="A33" s="156"/>
      <c r="B33" s="146"/>
      <c r="C33" s="146"/>
      <c r="D33" s="147"/>
      <c r="E33" s="147"/>
      <c r="F33" s="147"/>
      <c r="G33" s="147"/>
      <c r="I33" s="130"/>
      <c r="J33" s="130"/>
      <c r="K33" s="158">
        <v>6779.2</v>
      </c>
      <c r="L33" s="130"/>
      <c r="M33" s="130"/>
      <c r="N33" s="130"/>
      <c r="O33" s="130">
        <v>9</v>
      </c>
      <c r="P33" s="130"/>
      <c r="Q33" s="149"/>
      <c r="R33" s="130"/>
      <c r="S33" s="157"/>
      <c r="T33" s="149"/>
    </row>
    <row r="34" spans="1:20" s="150" customFormat="1" ht="12" customHeight="1" x14ac:dyDescent="0.2">
      <c r="A34" s="156" t="s">
        <v>168</v>
      </c>
      <c r="B34" s="146"/>
      <c r="C34" s="146">
        <f>SUM(I34:T34)</f>
        <v>994500</v>
      </c>
      <c r="D34" s="147"/>
      <c r="E34" s="147"/>
      <c r="F34" s="147"/>
      <c r="G34" s="147"/>
      <c r="I34" s="130"/>
      <c r="J34" s="130"/>
      <c r="K34" s="157"/>
      <c r="L34" s="130"/>
      <c r="M34" s="130"/>
      <c r="N34" s="130"/>
      <c r="O34" s="130"/>
      <c r="P34" s="130">
        <f>SUM(P35:P65)</f>
        <v>710600</v>
      </c>
      <c r="Q34" s="159">
        <f>SUM(Q35:Q65)</f>
        <v>283900</v>
      </c>
      <c r="R34" s="130"/>
      <c r="S34" s="157"/>
      <c r="T34" s="149"/>
    </row>
    <row r="35" spans="1:20" s="150" customFormat="1" ht="12" hidden="1" customHeight="1" x14ac:dyDescent="0.2">
      <c r="A35" s="156"/>
      <c r="B35" s="146"/>
      <c r="C35" s="146"/>
      <c r="D35" s="147"/>
      <c r="E35" s="147"/>
      <c r="F35" s="147"/>
      <c r="G35" s="147"/>
      <c r="I35" s="130"/>
      <c r="J35" s="130"/>
      <c r="K35" s="157"/>
      <c r="L35" s="130"/>
      <c r="M35" s="130"/>
      <c r="N35" s="130"/>
      <c r="O35" s="130"/>
      <c r="P35" s="130">
        <v>32300</v>
      </c>
      <c r="Q35" s="149">
        <v>22100</v>
      </c>
      <c r="R35" s="130"/>
      <c r="S35" s="157"/>
      <c r="T35" s="149"/>
    </row>
    <row r="36" spans="1:20" s="150" customFormat="1" ht="12" hidden="1" customHeight="1" x14ac:dyDescent="0.2">
      <c r="A36" s="156"/>
      <c r="B36" s="146"/>
      <c r="C36" s="146"/>
      <c r="D36" s="147"/>
      <c r="E36" s="147"/>
      <c r="F36" s="147"/>
      <c r="G36" s="147"/>
      <c r="I36" s="130"/>
      <c r="J36" s="130"/>
      <c r="K36" s="157"/>
      <c r="L36" s="130"/>
      <c r="M36" s="130"/>
      <c r="N36" s="130"/>
      <c r="O36" s="130"/>
      <c r="P36" s="130">
        <v>22100</v>
      </c>
      <c r="Q36" s="149">
        <v>22100</v>
      </c>
      <c r="R36" s="130"/>
      <c r="S36" s="157"/>
      <c r="T36" s="149"/>
    </row>
    <row r="37" spans="1:20" s="150" customFormat="1" ht="12" hidden="1" customHeight="1" x14ac:dyDescent="0.2">
      <c r="A37" s="156"/>
      <c r="B37" s="146"/>
      <c r="C37" s="146"/>
      <c r="D37" s="147"/>
      <c r="E37" s="147"/>
      <c r="F37" s="147"/>
      <c r="G37" s="147"/>
      <c r="I37" s="130"/>
      <c r="J37" s="130"/>
      <c r="K37" s="157"/>
      <c r="L37" s="130"/>
      <c r="M37" s="130"/>
      <c r="N37" s="130"/>
      <c r="O37" s="130"/>
      <c r="P37" s="130">
        <v>22100</v>
      </c>
      <c r="Q37" s="149">
        <v>22100</v>
      </c>
      <c r="R37" s="130"/>
      <c r="S37" s="157"/>
      <c r="T37" s="149"/>
    </row>
    <row r="38" spans="1:20" s="150" customFormat="1" ht="12" hidden="1" customHeight="1" x14ac:dyDescent="0.2">
      <c r="A38" s="156"/>
      <c r="B38" s="146"/>
      <c r="C38" s="146"/>
      <c r="D38" s="147"/>
      <c r="E38" s="147"/>
      <c r="F38" s="147"/>
      <c r="G38" s="147"/>
      <c r="I38" s="130"/>
      <c r="J38" s="130"/>
      <c r="K38" s="157"/>
      <c r="L38" s="130"/>
      <c r="M38" s="130"/>
      <c r="N38" s="130"/>
      <c r="O38" s="130"/>
      <c r="P38" s="130">
        <v>22100</v>
      </c>
      <c r="Q38" s="149">
        <v>22100</v>
      </c>
      <c r="R38" s="130"/>
      <c r="S38" s="157"/>
      <c r="T38" s="149"/>
    </row>
    <row r="39" spans="1:20" s="150" customFormat="1" ht="12" hidden="1" customHeight="1" x14ac:dyDescent="0.2">
      <c r="A39" s="156"/>
      <c r="B39" s="146"/>
      <c r="C39" s="146"/>
      <c r="D39" s="147"/>
      <c r="E39" s="147"/>
      <c r="F39" s="147"/>
      <c r="G39" s="147"/>
      <c r="I39" s="130"/>
      <c r="J39" s="130"/>
      <c r="K39" s="157"/>
      <c r="L39" s="130"/>
      <c r="M39" s="130"/>
      <c r="N39" s="130"/>
      <c r="O39" s="130"/>
      <c r="P39" s="130">
        <v>22100</v>
      </c>
      <c r="Q39" s="149">
        <v>22100</v>
      </c>
      <c r="R39" s="130"/>
      <c r="S39" s="157"/>
      <c r="T39" s="149"/>
    </row>
    <row r="40" spans="1:20" s="150" customFormat="1" ht="12" hidden="1" customHeight="1" x14ac:dyDescent="0.2">
      <c r="A40" s="156"/>
      <c r="B40" s="146"/>
      <c r="C40" s="146"/>
      <c r="D40" s="147"/>
      <c r="E40" s="147"/>
      <c r="F40" s="147"/>
      <c r="G40" s="147"/>
      <c r="I40" s="130"/>
      <c r="J40" s="130"/>
      <c r="K40" s="157"/>
      <c r="L40" s="130"/>
      <c r="M40" s="130"/>
      <c r="N40" s="130"/>
      <c r="O40" s="130"/>
      <c r="P40" s="130">
        <v>22100</v>
      </c>
      <c r="Q40" s="149">
        <v>22100</v>
      </c>
      <c r="R40" s="130"/>
      <c r="S40" s="157"/>
      <c r="T40" s="149"/>
    </row>
    <row r="41" spans="1:20" s="150" customFormat="1" ht="12" hidden="1" customHeight="1" x14ac:dyDescent="0.2">
      <c r="A41" s="156"/>
      <c r="B41" s="146"/>
      <c r="C41" s="146"/>
      <c r="D41" s="147"/>
      <c r="E41" s="147"/>
      <c r="F41" s="147"/>
      <c r="G41" s="147"/>
      <c r="I41" s="130"/>
      <c r="J41" s="130"/>
      <c r="K41" s="157"/>
      <c r="L41" s="130"/>
      <c r="M41" s="130"/>
      <c r="N41" s="130"/>
      <c r="O41" s="130"/>
      <c r="P41" s="130">
        <v>22100</v>
      </c>
      <c r="Q41" s="149">
        <v>22100</v>
      </c>
      <c r="R41" s="130"/>
      <c r="S41" s="157"/>
      <c r="T41" s="149"/>
    </row>
    <row r="42" spans="1:20" s="150" customFormat="1" ht="12" hidden="1" customHeight="1" x14ac:dyDescent="0.2">
      <c r="A42" s="156"/>
      <c r="B42" s="146"/>
      <c r="C42" s="146"/>
      <c r="D42" s="147"/>
      <c r="E42" s="147"/>
      <c r="F42" s="147"/>
      <c r="G42" s="147"/>
      <c r="I42" s="130"/>
      <c r="J42" s="130"/>
      <c r="K42" s="157"/>
      <c r="L42" s="130"/>
      <c r="M42" s="130"/>
      <c r="N42" s="130"/>
      <c r="O42" s="130"/>
      <c r="P42" s="130">
        <v>22100</v>
      </c>
      <c r="Q42" s="149">
        <v>22100</v>
      </c>
      <c r="R42" s="130"/>
      <c r="S42" s="157"/>
      <c r="T42" s="149"/>
    </row>
    <row r="43" spans="1:20" s="150" customFormat="1" ht="12" hidden="1" customHeight="1" x14ac:dyDescent="0.2">
      <c r="A43" s="156"/>
      <c r="B43" s="146"/>
      <c r="C43" s="146"/>
      <c r="D43" s="147"/>
      <c r="E43" s="147"/>
      <c r="F43" s="147"/>
      <c r="G43" s="147"/>
      <c r="I43" s="130"/>
      <c r="J43" s="130"/>
      <c r="K43" s="157"/>
      <c r="L43" s="130"/>
      <c r="M43" s="130"/>
      <c r="N43" s="130"/>
      <c r="O43" s="130"/>
      <c r="P43" s="130">
        <v>34000</v>
      </c>
      <c r="Q43" s="149">
        <v>22100</v>
      </c>
      <c r="R43" s="130"/>
      <c r="S43" s="157"/>
      <c r="T43" s="149"/>
    </row>
    <row r="44" spans="1:20" s="150" customFormat="1" ht="12" hidden="1" customHeight="1" x14ac:dyDescent="0.2">
      <c r="A44" s="156"/>
      <c r="B44" s="146"/>
      <c r="C44" s="146"/>
      <c r="D44" s="147"/>
      <c r="E44" s="147"/>
      <c r="F44" s="147"/>
      <c r="G44" s="147"/>
      <c r="I44" s="130"/>
      <c r="J44" s="130"/>
      <c r="K44" s="157"/>
      <c r="L44" s="130"/>
      <c r="M44" s="130"/>
      <c r="N44" s="130"/>
      <c r="O44" s="130"/>
      <c r="P44" s="130">
        <v>22100</v>
      </c>
      <c r="Q44" s="149">
        <v>30600</v>
      </c>
      <c r="R44" s="130"/>
      <c r="S44" s="157"/>
      <c r="T44" s="149"/>
    </row>
    <row r="45" spans="1:20" s="150" customFormat="1" ht="12" hidden="1" customHeight="1" x14ac:dyDescent="0.2">
      <c r="A45" s="156"/>
      <c r="B45" s="146"/>
      <c r="C45" s="146"/>
      <c r="D45" s="147"/>
      <c r="E45" s="147"/>
      <c r="F45" s="147"/>
      <c r="G45" s="147"/>
      <c r="I45" s="130"/>
      <c r="J45" s="130"/>
      <c r="K45" s="157"/>
      <c r="L45" s="130"/>
      <c r="M45" s="130"/>
      <c r="N45" s="130"/>
      <c r="O45" s="130"/>
      <c r="P45" s="130">
        <v>22100</v>
      </c>
      <c r="Q45" s="149">
        <v>32300</v>
      </c>
      <c r="R45" s="130"/>
      <c r="S45" s="157"/>
      <c r="T45" s="149"/>
    </row>
    <row r="46" spans="1:20" s="150" customFormat="1" ht="12" hidden="1" customHeight="1" x14ac:dyDescent="0.2">
      <c r="A46" s="156"/>
      <c r="B46" s="146"/>
      <c r="C46" s="146"/>
      <c r="D46" s="147"/>
      <c r="E46" s="147"/>
      <c r="F46" s="147"/>
      <c r="G46" s="147"/>
      <c r="I46" s="130"/>
      <c r="J46" s="130"/>
      <c r="K46" s="157"/>
      <c r="L46" s="130"/>
      <c r="M46" s="130"/>
      <c r="N46" s="130"/>
      <c r="O46" s="130"/>
      <c r="P46" s="130">
        <v>20400</v>
      </c>
      <c r="Q46" s="149">
        <v>22100</v>
      </c>
      <c r="R46" s="130"/>
      <c r="S46" s="157"/>
      <c r="T46" s="149"/>
    </row>
    <row r="47" spans="1:20" s="150" customFormat="1" ht="12" hidden="1" customHeight="1" x14ac:dyDescent="0.2">
      <c r="A47" s="156"/>
      <c r="B47" s="146"/>
      <c r="C47" s="146"/>
      <c r="D47" s="147"/>
      <c r="E47" s="147"/>
      <c r="F47" s="147"/>
      <c r="G47" s="147"/>
      <c r="I47" s="130"/>
      <c r="J47" s="130"/>
      <c r="K47" s="157"/>
      <c r="L47" s="130"/>
      <c r="M47" s="130"/>
      <c r="N47" s="130"/>
      <c r="O47" s="130"/>
      <c r="P47" s="130">
        <v>22100</v>
      </c>
      <c r="Q47" s="149"/>
      <c r="R47" s="130"/>
      <c r="S47" s="157"/>
      <c r="T47" s="149"/>
    </row>
    <row r="48" spans="1:20" s="150" customFormat="1" ht="12" hidden="1" customHeight="1" x14ac:dyDescent="0.2">
      <c r="A48" s="156"/>
      <c r="B48" s="146"/>
      <c r="C48" s="146"/>
      <c r="D48" s="147"/>
      <c r="E48" s="147"/>
      <c r="F48" s="147"/>
      <c r="G48" s="147"/>
      <c r="I48" s="130"/>
      <c r="J48" s="130"/>
      <c r="K48" s="157"/>
      <c r="L48" s="130"/>
      <c r="M48" s="130"/>
      <c r="N48" s="130"/>
      <c r="O48" s="130"/>
      <c r="P48" s="130">
        <v>22100</v>
      </c>
      <c r="Q48" s="149"/>
      <c r="R48" s="130"/>
      <c r="S48" s="157"/>
      <c r="T48" s="149"/>
    </row>
    <row r="49" spans="1:20" s="150" customFormat="1" ht="12" hidden="1" customHeight="1" x14ac:dyDescent="0.2">
      <c r="A49" s="156"/>
      <c r="B49" s="146"/>
      <c r="C49" s="146"/>
      <c r="D49" s="147"/>
      <c r="E49" s="147"/>
      <c r="F49" s="147"/>
      <c r="G49" s="147"/>
      <c r="I49" s="130"/>
      <c r="J49" s="130"/>
      <c r="K49" s="157"/>
      <c r="L49" s="130"/>
      <c r="M49" s="130"/>
      <c r="N49" s="130"/>
      <c r="O49" s="130"/>
      <c r="P49" s="130">
        <v>20400</v>
      </c>
      <c r="Q49" s="149"/>
      <c r="R49" s="130"/>
      <c r="S49" s="157"/>
      <c r="T49" s="149"/>
    </row>
    <row r="50" spans="1:20" s="150" customFormat="1" ht="12" hidden="1" customHeight="1" x14ac:dyDescent="0.2">
      <c r="A50" s="156"/>
      <c r="B50" s="146"/>
      <c r="C50" s="146"/>
      <c r="D50" s="147"/>
      <c r="E50" s="147"/>
      <c r="F50" s="147"/>
      <c r="G50" s="147"/>
      <c r="I50" s="130"/>
      <c r="J50" s="130"/>
      <c r="K50" s="157"/>
      <c r="L50" s="130"/>
      <c r="M50" s="130"/>
      <c r="N50" s="130"/>
      <c r="O50" s="130"/>
      <c r="P50" s="130">
        <v>22100</v>
      </c>
      <c r="Q50" s="149"/>
      <c r="R50" s="130"/>
      <c r="S50" s="157"/>
      <c r="T50" s="149"/>
    </row>
    <row r="51" spans="1:20" s="150" customFormat="1" ht="12" hidden="1" customHeight="1" x14ac:dyDescent="0.2">
      <c r="A51" s="156"/>
      <c r="B51" s="146"/>
      <c r="C51" s="146"/>
      <c r="D51" s="147"/>
      <c r="E51" s="147"/>
      <c r="F51" s="147"/>
      <c r="G51" s="147"/>
      <c r="I51" s="130"/>
      <c r="J51" s="130"/>
      <c r="K51" s="157"/>
      <c r="L51" s="130"/>
      <c r="M51" s="130"/>
      <c r="N51" s="130"/>
      <c r="O51" s="130"/>
      <c r="P51" s="130">
        <v>22100</v>
      </c>
      <c r="Q51" s="149"/>
      <c r="R51" s="130"/>
      <c r="S51" s="157"/>
      <c r="T51" s="149"/>
    </row>
    <row r="52" spans="1:20" s="150" customFormat="1" ht="12" hidden="1" customHeight="1" x14ac:dyDescent="0.2">
      <c r="A52" s="156"/>
      <c r="B52" s="146"/>
      <c r="C52" s="146"/>
      <c r="D52" s="147"/>
      <c r="E52" s="147"/>
      <c r="F52" s="147"/>
      <c r="G52" s="147"/>
      <c r="I52" s="130"/>
      <c r="J52" s="130"/>
      <c r="K52" s="157"/>
      <c r="L52" s="130"/>
      <c r="M52" s="130"/>
      <c r="N52" s="130"/>
      <c r="O52" s="130"/>
      <c r="P52" s="130">
        <v>30600</v>
      </c>
      <c r="Q52" s="149"/>
      <c r="R52" s="130"/>
      <c r="S52" s="157"/>
      <c r="T52" s="149"/>
    </row>
    <row r="53" spans="1:20" s="150" customFormat="1" ht="12" hidden="1" customHeight="1" x14ac:dyDescent="0.2">
      <c r="A53" s="156"/>
      <c r="B53" s="146"/>
      <c r="C53" s="146"/>
      <c r="D53" s="147"/>
      <c r="E53" s="147"/>
      <c r="F53" s="147"/>
      <c r="G53" s="147"/>
      <c r="I53" s="130"/>
      <c r="J53" s="130"/>
      <c r="K53" s="157"/>
      <c r="L53" s="130"/>
      <c r="M53" s="130"/>
      <c r="N53" s="130"/>
      <c r="O53" s="130"/>
      <c r="P53" s="130">
        <v>22100</v>
      </c>
      <c r="Q53" s="149"/>
      <c r="R53" s="130"/>
      <c r="S53" s="157"/>
      <c r="T53" s="149"/>
    </row>
    <row r="54" spans="1:20" s="150" customFormat="1" ht="12" hidden="1" customHeight="1" x14ac:dyDescent="0.2">
      <c r="A54" s="156"/>
      <c r="B54" s="146"/>
      <c r="C54" s="146"/>
      <c r="D54" s="147"/>
      <c r="E54" s="147"/>
      <c r="F54" s="147"/>
      <c r="G54" s="147"/>
      <c r="I54" s="130"/>
      <c r="J54" s="130"/>
      <c r="K54" s="157"/>
      <c r="L54" s="130"/>
      <c r="M54" s="130"/>
      <c r="N54" s="130"/>
      <c r="O54" s="130"/>
      <c r="P54" s="130">
        <v>22100</v>
      </c>
      <c r="Q54" s="149"/>
      <c r="R54" s="130"/>
      <c r="S54" s="157"/>
      <c r="T54" s="149"/>
    </row>
    <row r="55" spans="1:20" s="150" customFormat="1" ht="12" hidden="1" customHeight="1" x14ac:dyDescent="0.2">
      <c r="A55" s="156"/>
      <c r="B55" s="146"/>
      <c r="C55" s="146"/>
      <c r="D55" s="147"/>
      <c r="E55" s="147"/>
      <c r="F55" s="147"/>
      <c r="G55" s="147"/>
      <c r="I55" s="130"/>
      <c r="J55" s="130"/>
      <c r="K55" s="157"/>
      <c r="L55" s="130"/>
      <c r="M55" s="130"/>
      <c r="N55" s="130"/>
      <c r="O55" s="130"/>
      <c r="P55" s="130">
        <v>22100</v>
      </c>
      <c r="Q55" s="149"/>
      <c r="R55" s="130"/>
      <c r="S55" s="157"/>
      <c r="T55" s="149"/>
    </row>
    <row r="56" spans="1:20" s="150" customFormat="1" ht="12" hidden="1" customHeight="1" x14ac:dyDescent="0.2">
      <c r="A56" s="156"/>
      <c r="B56" s="146"/>
      <c r="C56" s="146"/>
      <c r="D56" s="147"/>
      <c r="E56" s="147"/>
      <c r="F56" s="147"/>
      <c r="G56" s="147"/>
      <c r="I56" s="130"/>
      <c r="J56" s="130"/>
      <c r="K56" s="157"/>
      <c r="L56" s="130"/>
      <c r="M56" s="130"/>
      <c r="N56" s="130"/>
      <c r="O56" s="130"/>
      <c r="P56" s="130">
        <v>22100</v>
      </c>
      <c r="Q56" s="149"/>
      <c r="R56" s="130"/>
      <c r="S56" s="157"/>
      <c r="T56" s="149"/>
    </row>
    <row r="57" spans="1:20" s="150" customFormat="1" ht="12" hidden="1" customHeight="1" x14ac:dyDescent="0.2">
      <c r="A57" s="156"/>
      <c r="B57" s="146"/>
      <c r="C57" s="146"/>
      <c r="D57" s="147"/>
      <c r="E57" s="147"/>
      <c r="F57" s="147"/>
      <c r="G57" s="147"/>
      <c r="I57" s="130"/>
      <c r="J57" s="130"/>
      <c r="K57" s="157"/>
      <c r="L57" s="130"/>
      <c r="M57" s="130"/>
      <c r="N57" s="130"/>
      <c r="O57" s="130"/>
      <c r="P57" s="130">
        <v>22100</v>
      </c>
      <c r="Q57" s="149"/>
      <c r="R57" s="130"/>
      <c r="S57" s="157"/>
      <c r="T57" s="149"/>
    </row>
    <row r="58" spans="1:20" s="150" customFormat="1" ht="12" hidden="1" customHeight="1" x14ac:dyDescent="0.2">
      <c r="A58" s="156"/>
      <c r="B58" s="146"/>
      <c r="C58" s="146"/>
      <c r="D58" s="147"/>
      <c r="E58" s="147"/>
      <c r="F58" s="147"/>
      <c r="G58" s="147"/>
      <c r="I58" s="130"/>
      <c r="J58" s="130"/>
      <c r="K58" s="157"/>
      <c r="L58" s="130"/>
      <c r="M58" s="130"/>
      <c r="N58" s="130"/>
      <c r="O58" s="130"/>
      <c r="P58" s="130">
        <v>22100</v>
      </c>
      <c r="Q58" s="149"/>
      <c r="R58" s="130"/>
      <c r="S58" s="157"/>
      <c r="T58" s="149"/>
    </row>
    <row r="59" spans="1:20" s="150" customFormat="1" ht="12" hidden="1" customHeight="1" x14ac:dyDescent="0.2">
      <c r="A59" s="156"/>
      <c r="B59" s="146"/>
      <c r="C59" s="146"/>
      <c r="D59" s="147"/>
      <c r="E59" s="147"/>
      <c r="F59" s="147"/>
      <c r="G59" s="147"/>
      <c r="I59" s="130"/>
      <c r="J59" s="130"/>
      <c r="K59" s="157"/>
      <c r="L59" s="130"/>
      <c r="M59" s="130"/>
      <c r="N59" s="130"/>
      <c r="O59" s="130"/>
      <c r="P59" s="130">
        <v>20400</v>
      </c>
      <c r="Q59" s="149"/>
      <c r="R59" s="130"/>
      <c r="S59" s="157"/>
      <c r="T59" s="149"/>
    </row>
    <row r="60" spans="1:20" s="150" customFormat="1" ht="12" hidden="1" customHeight="1" x14ac:dyDescent="0.2">
      <c r="A60" s="156"/>
      <c r="B60" s="146"/>
      <c r="C60" s="146"/>
      <c r="D60" s="147"/>
      <c r="E60" s="147"/>
      <c r="F60" s="147"/>
      <c r="G60" s="147"/>
      <c r="I60" s="130"/>
      <c r="J60" s="130"/>
      <c r="K60" s="157"/>
      <c r="L60" s="130"/>
      <c r="M60" s="130"/>
      <c r="N60" s="130"/>
      <c r="O60" s="130"/>
      <c r="P60" s="130">
        <v>22100</v>
      </c>
      <c r="Q60" s="149"/>
      <c r="R60" s="130"/>
      <c r="S60" s="157"/>
      <c r="T60" s="149"/>
    </row>
    <row r="61" spans="1:20" s="150" customFormat="1" ht="12" hidden="1" customHeight="1" x14ac:dyDescent="0.2">
      <c r="A61" s="156"/>
      <c r="B61" s="146"/>
      <c r="C61" s="146"/>
      <c r="D61" s="147"/>
      <c r="E61" s="147"/>
      <c r="F61" s="147"/>
      <c r="G61" s="147"/>
      <c r="I61" s="130"/>
      <c r="J61" s="130"/>
      <c r="K61" s="157"/>
      <c r="L61" s="130"/>
      <c r="M61" s="130"/>
      <c r="N61" s="130"/>
      <c r="O61" s="130"/>
      <c r="P61" s="130">
        <v>22100</v>
      </c>
      <c r="Q61" s="149"/>
      <c r="R61" s="130"/>
      <c r="S61" s="157"/>
      <c r="T61" s="149"/>
    </row>
    <row r="62" spans="1:20" s="150" customFormat="1" ht="12" hidden="1" customHeight="1" x14ac:dyDescent="0.2">
      <c r="A62" s="156"/>
      <c r="B62" s="146"/>
      <c r="C62" s="146"/>
      <c r="D62" s="147"/>
      <c r="E62" s="147"/>
      <c r="F62" s="147"/>
      <c r="G62" s="147"/>
      <c r="I62" s="130"/>
      <c r="J62" s="130"/>
      <c r="K62" s="157"/>
      <c r="L62" s="130"/>
      <c r="M62" s="130"/>
      <c r="N62" s="130"/>
      <c r="O62" s="130"/>
      <c r="P62" s="130">
        <v>22100</v>
      </c>
      <c r="Q62" s="149"/>
      <c r="R62" s="130"/>
      <c r="S62" s="157"/>
      <c r="T62" s="149"/>
    </row>
    <row r="63" spans="1:20" s="150" customFormat="1" ht="12" hidden="1" customHeight="1" x14ac:dyDescent="0.2">
      <c r="A63" s="156"/>
      <c r="B63" s="146"/>
      <c r="C63" s="146"/>
      <c r="D63" s="147"/>
      <c r="E63" s="147"/>
      <c r="F63" s="147"/>
      <c r="G63" s="147"/>
      <c r="I63" s="130"/>
      <c r="J63" s="130"/>
      <c r="K63" s="157"/>
      <c r="L63" s="130"/>
      <c r="M63" s="130"/>
      <c r="N63" s="130"/>
      <c r="O63" s="130"/>
      <c r="P63" s="130">
        <v>22100</v>
      </c>
      <c r="Q63" s="149"/>
      <c r="R63" s="130"/>
      <c r="S63" s="157"/>
      <c r="T63" s="149"/>
    </row>
    <row r="64" spans="1:20" s="150" customFormat="1" ht="12" hidden="1" customHeight="1" x14ac:dyDescent="0.2">
      <c r="A64" s="156"/>
      <c r="B64" s="146"/>
      <c r="C64" s="146"/>
      <c r="D64" s="147"/>
      <c r="E64" s="147"/>
      <c r="F64" s="147"/>
      <c r="G64" s="147"/>
      <c r="I64" s="130"/>
      <c r="J64" s="130"/>
      <c r="K64" s="157"/>
      <c r="L64" s="130"/>
      <c r="M64" s="130"/>
      <c r="N64" s="130"/>
      <c r="O64" s="130"/>
      <c r="P64" s="130">
        <v>22100</v>
      </c>
      <c r="Q64" s="149"/>
      <c r="R64" s="130"/>
      <c r="S64" s="157"/>
      <c r="T64" s="149"/>
    </row>
    <row r="65" spans="1:20" s="150" customFormat="1" ht="12" hidden="1" customHeight="1" x14ac:dyDescent="0.2">
      <c r="A65" s="156"/>
      <c r="B65" s="146"/>
      <c r="C65" s="146"/>
      <c r="D65" s="147"/>
      <c r="E65" s="147"/>
      <c r="F65" s="147"/>
      <c r="G65" s="147"/>
      <c r="I65" s="130"/>
      <c r="J65" s="130"/>
      <c r="K65" s="157"/>
      <c r="L65" s="130"/>
      <c r="M65" s="130"/>
      <c r="N65" s="130"/>
      <c r="O65" s="130"/>
      <c r="P65" s="130">
        <v>22100</v>
      </c>
      <c r="Q65" s="149"/>
      <c r="R65" s="130"/>
      <c r="S65" s="157"/>
      <c r="T65" s="149"/>
    </row>
    <row r="66" spans="1:20" s="150" customFormat="1" ht="12" customHeight="1" x14ac:dyDescent="0.2">
      <c r="A66" s="147" t="s">
        <v>169</v>
      </c>
      <c r="B66" s="146"/>
      <c r="C66" s="146">
        <f>SUM(I66:T66)</f>
        <v>0</v>
      </c>
      <c r="D66" s="147"/>
      <c r="E66" s="147"/>
      <c r="F66" s="147"/>
      <c r="G66" s="147"/>
      <c r="I66" s="130"/>
      <c r="J66" s="130"/>
      <c r="K66" s="130"/>
      <c r="L66" s="130"/>
      <c r="M66" s="130"/>
      <c r="N66" s="130"/>
      <c r="O66" s="130"/>
      <c r="P66" s="130"/>
      <c r="Q66" s="151"/>
      <c r="R66" s="130"/>
      <c r="S66" s="143"/>
      <c r="T66" s="130"/>
    </row>
    <row r="67" spans="1:20" s="150" customFormat="1" x14ac:dyDescent="0.2">
      <c r="A67" s="152" t="s">
        <v>170</v>
      </c>
      <c r="B67" s="146"/>
      <c r="C67" s="146"/>
      <c r="D67" s="147"/>
      <c r="E67" s="147"/>
      <c r="F67" s="147"/>
      <c r="G67" s="147"/>
      <c r="I67" s="130"/>
      <c r="J67" s="130"/>
      <c r="K67" s="130"/>
      <c r="L67" s="130"/>
      <c r="M67" s="130"/>
      <c r="N67" s="130"/>
      <c r="O67" s="130"/>
      <c r="P67" s="130"/>
      <c r="Q67" s="151"/>
      <c r="R67" s="130"/>
      <c r="S67" s="130"/>
    </row>
    <row r="68" spans="1:20" s="150" customFormat="1" ht="12" customHeight="1" x14ac:dyDescent="0.2">
      <c r="A68" s="147" t="s">
        <v>171</v>
      </c>
      <c r="B68" s="146"/>
      <c r="C68" s="146">
        <f>SUM(I68:T68)</f>
        <v>165520</v>
      </c>
      <c r="D68" s="147"/>
      <c r="E68" s="147"/>
      <c r="F68" s="147"/>
      <c r="G68" s="147"/>
      <c r="I68" s="130"/>
      <c r="J68" s="130"/>
      <c r="K68" s="130"/>
      <c r="L68" s="130"/>
      <c r="M68" s="130"/>
      <c r="N68" s="130"/>
      <c r="O68" s="130"/>
      <c r="P68" s="130">
        <f>SUM(P69:P71)</f>
        <v>9000</v>
      </c>
      <c r="Q68" s="160">
        <f>SUM(Q69:Q71)</f>
        <v>156520</v>
      </c>
      <c r="R68" s="130"/>
      <c r="S68" s="157"/>
      <c r="T68" s="130"/>
    </row>
    <row r="69" spans="1:20" s="150" customFormat="1" ht="12" hidden="1" customHeight="1" x14ac:dyDescent="0.2">
      <c r="A69" s="147"/>
      <c r="B69" s="146"/>
      <c r="C69" s="146"/>
      <c r="D69" s="147"/>
      <c r="E69" s="147"/>
      <c r="F69" s="147"/>
      <c r="G69" s="147"/>
      <c r="I69" s="130"/>
      <c r="J69" s="130"/>
      <c r="K69" s="130"/>
      <c r="L69" s="130"/>
      <c r="M69" s="130"/>
      <c r="N69" s="130"/>
      <c r="O69" s="130"/>
      <c r="P69" s="130">
        <v>3000</v>
      </c>
      <c r="Q69" s="151">
        <v>156520</v>
      </c>
      <c r="R69" s="130"/>
      <c r="S69" s="157"/>
      <c r="T69" s="130"/>
    </row>
    <row r="70" spans="1:20" s="150" customFormat="1" ht="12" hidden="1" customHeight="1" x14ac:dyDescent="0.2">
      <c r="A70" s="147"/>
      <c r="B70" s="146"/>
      <c r="C70" s="146"/>
      <c r="D70" s="147"/>
      <c r="E70" s="147"/>
      <c r="F70" s="147"/>
      <c r="G70" s="147"/>
      <c r="I70" s="130"/>
      <c r="J70" s="130"/>
      <c r="K70" s="130"/>
      <c r="L70" s="130"/>
      <c r="M70" s="130"/>
      <c r="N70" s="130"/>
      <c r="O70" s="130"/>
      <c r="P70" s="130">
        <v>3000</v>
      </c>
      <c r="Q70" s="151"/>
      <c r="R70" s="130"/>
      <c r="S70" s="157"/>
      <c r="T70" s="130"/>
    </row>
    <row r="71" spans="1:20" s="150" customFormat="1" ht="12" hidden="1" customHeight="1" x14ac:dyDescent="0.2">
      <c r="A71" s="147"/>
      <c r="B71" s="146"/>
      <c r="C71" s="146"/>
      <c r="D71" s="147"/>
      <c r="E71" s="147"/>
      <c r="F71" s="147"/>
      <c r="G71" s="147"/>
      <c r="I71" s="130"/>
      <c r="J71" s="130"/>
      <c r="K71" s="130"/>
      <c r="L71" s="130"/>
      <c r="M71" s="130"/>
      <c r="N71" s="130"/>
      <c r="O71" s="130"/>
      <c r="P71" s="130">
        <v>3000</v>
      </c>
      <c r="Q71" s="151"/>
      <c r="R71" s="130"/>
      <c r="S71" s="157"/>
      <c r="T71" s="130"/>
    </row>
    <row r="72" spans="1:20" s="150" customFormat="1" ht="12" hidden="1" customHeight="1" x14ac:dyDescent="0.2">
      <c r="A72" s="147" t="s">
        <v>172</v>
      </c>
      <c r="B72" s="146"/>
      <c r="C72" s="146">
        <f>SUM(I72:T72)</f>
        <v>0</v>
      </c>
      <c r="D72" s="147"/>
      <c r="E72" s="147"/>
      <c r="F72" s="147"/>
      <c r="G72" s="147"/>
      <c r="I72" s="130"/>
      <c r="J72" s="130"/>
      <c r="K72" s="130"/>
      <c r="L72" s="130"/>
      <c r="M72" s="130"/>
      <c r="N72" s="130"/>
      <c r="O72" s="130"/>
      <c r="P72" s="130"/>
      <c r="Q72" s="151"/>
      <c r="R72" s="130"/>
      <c r="S72" s="130"/>
      <c r="T72" s="130"/>
    </row>
    <row r="73" spans="1:20" s="150" customFormat="1" ht="12" hidden="1" customHeight="1" x14ac:dyDescent="0.2">
      <c r="A73" s="147" t="s">
        <v>173</v>
      </c>
      <c r="B73" s="146"/>
      <c r="C73" s="146">
        <f>SUM(I73:T73)</f>
        <v>0</v>
      </c>
      <c r="D73" s="147"/>
      <c r="E73" s="147"/>
      <c r="F73" s="147"/>
      <c r="G73" s="147"/>
      <c r="I73" s="130"/>
      <c r="J73" s="130"/>
      <c r="K73" s="130"/>
      <c r="L73" s="130"/>
      <c r="M73" s="130"/>
      <c r="N73" s="130"/>
      <c r="O73" s="161"/>
      <c r="P73" s="130"/>
      <c r="Q73" s="151"/>
      <c r="R73" s="161"/>
      <c r="S73" s="130"/>
      <c r="T73" s="162"/>
    </row>
    <row r="74" spans="1:20" s="150" customFormat="1" ht="12" customHeight="1" x14ac:dyDescent="0.2">
      <c r="A74" s="147" t="s">
        <v>174</v>
      </c>
      <c r="B74" s="146"/>
      <c r="C74" s="146">
        <f>SUM(I74:T74)</f>
        <v>22520</v>
      </c>
      <c r="D74" s="147"/>
      <c r="E74" s="147"/>
      <c r="F74" s="147"/>
      <c r="G74" s="147"/>
      <c r="I74" s="130"/>
      <c r="J74" s="130"/>
      <c r="K74" s="130"/>
      <c r="L74" s="130"/>
      <c r="M74" s="130"/>
      <c r="N74" s="130"/>
      <c r="O74" s="130"/>
      <c r="P74" s="130">
        <f>SUM(P75:P76)</f>
        <v>22520</v>
      </c>
      <c r="Q74" s="151"/>
      <c r="R74" s="130"/>
      <c r="S74" s="130"/>
      <c r="T74" s="157"/>
    </row>
    <row r="75" spans="1:20" s="150" customFormat="1" ht="12" hidden="1" customHeight="1" x14ac:dyDescent="0.2">
      <c r="A75" s="147"/>
      <c r="B75" s="146"/>
      <c r="C75" s="146"/>
      <c r="D75" s="147"/>
      <c r="E75" s="147"/>
      <c r="F75" s="147"/>
      <c r="G75" s="147"/>
      <c r="I75" s="130"/>
      <c r="J75" s="130"/>
      <c r="K75" s="130"/>
      <c r="L75" s="130"/>
      <c r="M75" s="130"/>
      <c r="N75" s="130"/>
      <c r="O75" s="130"/>
      <c r="P75" s="130">
        <v>22520</v>
      </c>
      <c r="Q75" s="151"/>
      <c r="R75" s="130"/>
      <c r="S75" s="130"/>
      <c r="T75" s="157"/>
    </row>
    <row r="76" spans="1:20" s="150" customFormat="1" ht="12" hidden="1" customHeight="1" x14ac:dyDescent="0.2">
      <c r="A76" s="147"/>
      <c r="B76" s="146"/>
      <c r="C76" s="146"/>
      <c r="D76" s="147"/>
      <c r="E76" s="147"/>
      <c r="F76" s="147"/>
      <c r="G76" s="147"/>
      <c r="I76" s="130"/>
      <c r="J76" s="130"/>
      <c r="K76" s="130"/>
      <c r="L76" s="130"/>
      <c r="M76" s="130"/>
      <c r="N76" s="130"/>
      <c r="O76" s="130"/>
      <c r="P76" s="130"/>
      <c r="Q76" s="151"/>
      <c r="R76" s="130"/>
      <c r="S76" s="130"/>
      <c r="T76" s="157"/>
    </row>
    <row r="77" spans="1:20" s="150" customFormat="1" ht="12" customHeight="1" x14ac:dyDescent="0.2">
      <c r="A77" s="147" t="s">
        <v>175</v>
      </c>
      <c r="B77" s="146"/>
      <c r="C77" s="146"/>
      <c r="D77" s="147"/>
      <c r="E77" s="147"/>
      <c r="F77" s="147"/>
      <c r="G77" s="147"/>
      <c r="I77" s="130"/>
      <c r="J77" s="130"/>
      <c r="K77" s="130"/>
      <c r="L77" s="130"/>
      <c r="M77" s="130"/>
      <c r="N77" s="130"/>
      <c r="O77" s="130"/>
      <c r="P77" s="130"/>
      <c r="Q77" s="151"/>
      <c r="R77" s="130"/>
      <c r="S77" s="130"/>
      <c r="T77" s="130"/>
    </row>
    <row r="78" spans="1:20" s="150" customFormat="1" ht="12" customHeight="1" x14ac:dyDescent="0.2">
      <c r="A78" s="147" t="s">
        <v>176</v>
      </c>
      <c r="B78" s="146"/>
      <c r="C78" s="146"/>
      <c r="D78" s="147"/>
      <c r="E78" s="147"/>
      <c r="F78" s="147"/>
      <c r="G78" s="147"/>
      <c r="I78" s="130"/>
      <c r="J78" s="130"/>
      <c r="K78" s="130"/>
      <c r="L78" s="130"/>
      <c r="M78" s="130"/>
      <c r="N78" s="130"/>
      <c r="O78" s="130"/>
      <c r="P78" s="130"/>
      <c r="Q78" s="151"/>
      <c r="R78" s="130"/>
      <c r="S78" s="130"/>
      <c r="T78" s="130"/>
    </row>
    <row r="79" spans="1:20" s="150" customFormat="1" ht="12" hidden="1" customHeight="1" x14ac:dyDescent="0.2">
      <c r="A79" s="147" t="s">
        <v>177</v>
      </c>
      <c r="B79" s="146"/>
      <c r="C79" s="146">
        <f>SUM(I79:T79)</f>
        <v>0</v>
      </c>
      <c r="D79" s="147"/>
      <c r="E79" s="147"/>
      <c r="F79" s="147"/>
      <c r="G79" s="147"/>
      <c r="I79" s="130"/>
      <c r="J79" s="130"/>
      <c r="K79" s="130"/>
      <c r="L79" s="130"/>
      <c r="M79" s="130"/>
      <c r="N79" s="130"/>
      <c r="O79" s="130"/>
      <c r="P79" s="130"/>
      <c r="Q79" s="151"/>
      <c r="R79" s="130"/>
      <c r="S79" s="130"/>
      <c r="T79" s="163"/>
    </row>
    <row r="80" spans="1:20" s="150" customFormat="1" ht="12" customHeight="1" x14ac:dyDescent="0.2">
      <c r="A80" s="147" t="s">
        <v>178</v>
      </c>
      <c r="B80" s="146"/>
      <c r="C80" s="146">
        <f>SUM(I80:T80)</f>
        <v>971100</v>
      </c>
      <c r="D80" s="147"/>
      <c r="E80" s="147"/>
      <c r="F80" s="147"/>
      <c r="G80" s="147"/>
      <c r="I80" s="130"/>
      <c r="J80" s="130"/>
      <c r="K80" s="130"/>
      <c r="L80" s="130"/>
      <c r="M80" s="158">
        <v>971100</v>
      </c>
      <c r="N80" s="130"/>
      <c r="O80" s="130"/>
      <c r="P80" s="130"/>
      <c r="Q80" s="151"/>
      <c r="R80" s="130"/>
      <c r="S80" s="130"/>
      <c r="T80" s="130"/>
    </row>
    <row r="81" spans="1:20" s="150" customFormat="1" ht="12" hidden="1" customHeight="1" x14ac:dyDescent="0.2">
      <c r="A81" s="147" t="s">
        <v>179</v>
      </c>
      <c r="B81" s="146"/>
      <c r="C81" s="146">
        <f>SUM(I81:T81)</f>
        <v>0</v>
      </c>
      <c r="D81" s="147"/>
      <c r="E81" s="147"/>
      <c r="F81" s="147"/>
      <c r="G81" s="147"/>
      <c r="I81" s="130"/>
      <c r="J81" s="130"/>
      <c r="K81" s="157"/>
      <c r="L81" s="130"/>
      <c r="M81" s="130"/>
      <c r="N81" s="130"/>
      <c r="O81" s="130"/>
      <c r="P81" s="130"/>
      <c r="Q81" s="151"/>
      <c r="R81" s="130"/>
      <c r="S81" s="130"/>
      <c r="T81" s="157"/>
    </row>
    <row r="82" spans="1:20" s="150" customFormat="1" ht="12" hidden="1" customHeight="1" x14ac:dyDescent="0.2">
      <c r="A82" s="147" t="s">
        <v>180</v>
      </c>
      <c r="B82" s="146"/>
      <c r="C82" s="146"/>
      <c r="D82" s="147"/>
      <c r="E82" s="147"/>
      <c r="F82" s="147"/>
      <c r="G82" s="147"/>
      <c r="I82" s="130"/>
      <c r="J82" s="130"/>
      <c r="K82" s="130"/>
      <c r="L82" s="130"/>
      <c r="M82" s="130"/>
      <c r="N82" s="130"/>
      <c r="O82" s="130"/>
      <c r="P82" s="130"/>
      <c r="Q82" s="151"/>
      <c r="R82" s="130"/>
    </row>
    <row r="83" spans="1:20" s="150" customFormat="1" ht="12" hidden="1" customHeight="1" x14ac:dyDescent="0.2">
      <c r="A83" s="147" t="s">
        <v>181</v>
      </c>
      <c r="B83" s="146"/>
      <c r="C83" s="146">
        <f>SUM(I83:T83)</f>
        <v>0</v>
      </c>
      <c r="D83" s="147"/>
      <c r="E83" s="147"/>
      <c r="F83" s="147"/>
      <c r="G83" s="147"/>
      <c r="I83" s="130"/>
      <c r="J83" s="130"/>
      <c r="K83" s="130"/>
      <c r="L83" s="130"/>
      <c r="M83" s="130"/>
      <c r="N83" s="130"/>
      <c r="O83" s="130"/>
      <c r="P83" s="130"/>
      <c r="Q83" s="151"/>
      <c r="R83" s="130"/>
      <c r="S83" s="130"/>
      <c r="T83" s="157"/>
    </row>
    <row r="84" spans="1:20" s="150" customFormat="1" ht="12" hidden="1" customHeight="1" x14ac:dyDescent="0.2">
      <c r="A84" s="147" t="s">
        <v>182</v>
      </c>
      <c r="B84" s="146"/>
      <c r="C84" s="146">
        <f>SUM(I84:T84)</f>
        <v>0</v>
      </c>
      <c r="D84" s="147"/>
      <c r="E84" s="147"/>
      <c r="F84" s="147"/>
      <c r="G84" s="147"/>
      <c r="I84" s="130"/>
      <c r="J84" s="130"/>
      <c r="K84" s="130"/>
      <c r="L84" s="130"/>
      <c r="M84" s="130"/>
      <c r="N84" s="130"/>
      <c r="O84" s="130"/>
      <c r="P84" s="130"/>
      <c r="Q84" s="151"/>
      <c r="R84" s="130"/>
      <c r="S84" s="130"/>
      <c r="T84" s="157"/>
    </row>
    <row r="85" spans="1:20" s="150" customFormat="1" ht="12" hidden="1" customHeight="1" x14ac:dyDescent="0.2">
      <c r="A85" s="147" t="s">
        <v>183</v>
      </c>
      <c r="B85" s="146"/>
      <c r="C85" s="146">
        <f>SUM(I85:T85)</f>
        <v>0</v>
      </c>
      <c r="D85" s="147"/>
      <c r="E85" s="147"/>
      <c r="F85" s="147"/>
      <c r="G85" s="147"/>
      <c r="I85" s="130"/>
      <c r="J85" s="130"/>
      <c r="K85" s="130"/>
      <c r="L85" s="130"/>
      <c r="M85" s="130"/>
      <c r="N85" s="130"/>
      <c r="O85" s="130"/>
      <c r="P85" s="130"/>
      <c r="Q85" s="151"/>
      <c r="R85" s="130"/>
      <c r="S85" s="130"/>
      <c r="T85" s="157"/>
    </row>
    <row r="86" spans="1:20" s="150" customFormat="1" ht="12" hidden="1" customHeight="1" x14ac:dyDescent="0.2">
      <c r="A86" s="147" t="s">
        <v>184</v>
      </c>
      <c r="B86" s="146"/>
      <c r="C86" s="146">
        <f t="shared" ref="C86:C88" si="0">SUM(I86:T86)</f>
        <v>0</v>
      </c>
      <c r="D86" s="147"/>
      <c r="E86" s="147"/>
      <c r="F86" s="147"/>
      <c r="G86" s="147"/>
      <c r="I86" s="130"/>
      <c r="J86" s="130"/>
      <c r="K86" s="130"/>
      <c r="L86" s="130"/>
      <c r="M86" s="130"/>
      <c r="N86" s="130"/>
      <c r="O86" s="130"/>
      <c r="P86" s="130"/>
      <c r="Q86" s="151"/>
      <c r="R86" s="130"/>
      <c r="S86" s="130"/>
      <c r="T86" s="157"/>
    </row>
    <row r="87" spans="1:20" s="150" customFormat="1" ht="12" hidden="1" customHeight="1" x14ac:dyDescent="0.2">
      <c r="A87" s="147" t="s">
        <v>185</v>
      </c>
      <c r="B87" s="146"/>
      <c r="C87" s="146">
        <f t="shared" si="0"/>
        <v>0</v>
      </c>
      <c r="D87" s="147"/>
      <c r="E87" s="147"/>
      <c r="F87" s="147"/>
      <c r="G87" s="147"/>
      <c r="I87" s="130"/>
      <c r="J87" s="130"/>
      <c r="K87" s="130"/>
      <c r="L87" s="130"/>
      <c r="N87" s="130"/>
      <c r="O87" s="130"/>
      <c r="P87" s="130"/>
      <c r="Q87" s="151"/>
      <c r="R87" s="130"/>
      <c r="S87" s="130"/>
      <c r="T87" s="157"/>
    </row>
    <row r="88" spans="1:20" s="150" customFormat="1" ht="12" hidden="1" customHeight="1" x14ac:dyDescent="0.2">
      <c r="A88" s="147" t="s">
        <v>186</v>
      </c>
      <c r="B88" s="146"/>
      <c r="C88" s="146">
        <f t="shared" si="0"/>
        <v>0</v>
      </c>
      <c r="D88" s="147"/>
      <c r="E88" s="147"/>
      <c r="F88" s="147"/>
      <c r="G88" s="147"/>
      <c r="I88" s="130"/>
      <c r="J88" s="130"/>
      <c r="K88" s="130"/>
      <c r="L88" s="130"/>
      <c r="N88" s="130"/>
      <c r="O88" s="130"/>
      <c r="P88" s="130"/>
      <c r="Q88" s="151"/>
      <c r="R88" s="130"/>
      <c r="S88" s="130"/>
      <c r="T88" s="157"/>
    </row>
    <row r="89" spans="1:20" s="150" customFormat="1" x14ac:dyDescent="0.2">
      <c r="A89" s="152" t="s">
        <v>187</v>
      </c>
      <c r="B89" s="146"/>
      <c r="C89" s="146"/>
      <c r="D89" s="147"/>
      <c r="E89" s="147"/>
      <c r="F89" s="147"/>
      <c r="G89" s="147"/>
      <c r="I89" s="130"/>
      <c r="J89" s="130"/>
      <c r="K89" s="130"/>
      <c r="L89" s="130"/>
      <c r="M89" s="130"/>
      <c r="N89" s="130"/>
      <c r="O89" s="130"/>
      <c r="P89" s="130"/>
      <c r="Q89" s="151"/>
      <c r="R89" s="130"/>
      <c r="S89" s="130"/>
      <c r="T89" s="130"/>
    </row>
    <row r="90" spans="1:20" s="150" customFormat="1" ht="12" customHeight="1" x14ac:dyDescent="0.2">
      <c r="A90" s="147" t="s">
        <v>188</v>
      </c>
      <c r="B90" s="146">
        <f>SUM(I90:T90)</f>
        <v>1184100</v>
      </c>
      <c r="C90" s="146"/>
      <c r="D90" s="147"/>
      <c r="E90" s="147"/>
      <c r="F90" s="147"/>
      <c r="G90" s="147"/>
      <c r="I90" s="130"/>
      <c r="J90" s="130"/>
      <c r="K90" s="158">
        <v>149100</v>
      </c>
      <c r="M90" s="130">
        <f>SUM(M91:M92)</f>
        <v>710000</v>
      </c>
      <c r="N90" s="158">
        <v>325000</v>
      </c>
      <c r="O90" s="130"/>
      <c r="P90" s="143"/>
      <c r="Q90" s="151"/>
      <c r="R90" s="161"/>
      <c r="S90" s="130"/>
      <c r="T90" s="130"/>
    </row>
    <row r="91" spans="1:20" s="150" customFormat="1" ht="12" hidden="1" customHeight="1" x14ac:dyDescent="0.2">
      <c r="A91" s="147"/>
      <c r="B91" s="146"/>
      <c r="C91" s="146"/>
      <c r="D91" s="147"/>
      <c r="E91" s="147"/>
      <c r="F91" s="147"/>
      <c r="G91" s="147"/>
      <c r="I91" s="130"/>
      <c r="J91" s="130"/>
      <c r="K91" s="164"/>
      <c r="M91" s="158">
        <v>215000</v>
      </c>
      <c r="N91" s="130"/>
      <c r="O91" s="130"/>
      <c r="P91" s="143"/>
      <c r="Q91" s="151"/>
      <c r="R91" s="161"/>
      <c r="S91" s="130"/>
      <c r="T91" s="130"/>
    </row>
    <row r="92" spans="1:20" s="150" customFormat="1" ht="12" hidden="1" customHeight="1" x14ac:dyDescent="0.2">
      <c r="A92" s="147"/>
      <c r="B92" s="146"/>
      <c r="C92" s="146"/>
      <c r="D92" s="147"/>
      <c r="E92" s="147"/>
      <c r="F92" s="147"/>
      <c r="G92" s="147"/>
      <c r="I92" s="130"/>
      <c r="J92" s="130"/>
      <c r="K92" s="164"/>
      <c r="M92" s="158">
        <v>495000</v>
      </c>
      <c r="N92" s="130"/>
      <c r="O92" s="130"/>
      <c r="P92" s="143"/>
      <c r="Q92" s="151"/>
      <c r="R92" s="161"/>
      <c r="S92" s="130"/>
      <c r="T92" s="130"/>
    </row>
    <row r="93" spans="1:20" s="150" customFormat="1" ht="12" customHeight="1" x14ac:dyDescent="0.2">
      <c r="A93" s="147" t="s">
        <v>189</v>
      </c>
      <c r="B93" s="146"/>
      <c r="C93" s="146">
        <f>SUM(I93:T93)</f>
        <v>0</v>
      </c>
      <c r="D93" s="147"/>
      <c r="E93" s="147"/>
      <c r="F93" s="147"/>
      <c r="G93" s="147"/>
      <c r="I93" s="130"/>
      <c r="J93" s="130"/>
      <c r="K93" s="130"/>
      <c r="L93" s="130"/>
      <c r="M93" s="157"/>
      <c r="N93" s="149"/>
      <c r="O93" s="165"/>
      <c r="P93" s="130"/>
      <c r="Q93" s="151"/>
      <c r="R93" s="130"/>
      <c r="S93" s="130"/>
      <c r="T93" s="157"/>
    </row>
    <row r="94" spans="1:20" s="150" customFormat="1" ht="12" customHeight="1" x14ac:dyDescent="0.2">
      <c r="A94" s="147" t="s">
        <v>190</v>
      </c>
      <c r="B94" s="146"/>
      <c r="C94" s="146"/>
      <c r="D94" s="147"/>
      <c r="E94" s="147"/>
      <c r="F94" s="147"/>
      <c r="G94" s="147"/>
      <c r="I94" s="130"/>
      <c r="J94" s="130"/>
      <c r="K94" s="130"/>
      <c r="L94" s="166"/>
      <c r="M94" s="130"/>
      <c r="N94" s="164"/>
      <c r="O94" s="130"/>
      <c r="P94" s="130"/>
      <c r="Q94" s="151"/>
      <c r="R94" s="130"/>
      <c r="S94" s="130"/>
    </row>
    <row r="95" spans="1:20" s="150" customFormat="1" ht="12" customHeight="1" x14ac:dyDescent="0.2">
      <c r="A95" s="147" t="s">
        <v>191</v>
      </c>
      <c r="B95" s="146"/>
      <c r="C95" s="146">
        <f>SUM(I95:T95)</f>
        <v>36149.800000000003</v>
      </c>
      <c r="D95" s="147"/>
      <c r="E95" s="147"/>
      <c r="F95" s="147"/>
      <c r="G95" s="147"/>
      <c r="I95" s="130"/>
      <c r="J95" s="130"/>
      <c r="K95" s="130">
        <f>SUM(K97:K99)</f>
        <v>6847.9</v>
      </c>
      <c r="L95" s="158">
        <v>3122.8</v>
      </c>
      <c r="M95" s="130">
        <f>SUM(M97:M98)</f>
        <v>26179.1</v>
      </c>
      <c r="N95" s="130"/>
      <c r="O95" s="130"/>
      <c r="P95" s="130"/>
      <c r="Q95" s="167"/>
      <c r="R95" s="130"/>
      <c r="S95" s="149"/>
      <c r="T95" s="130"/>
    </row>
    <row r="96" spans="1:20" s="150" customFormat="1" ht="12" customHeight="1" x14ac:dyDescent="0.2">
      <c r="A96" s="147" t="s">
        <v>192</v>
      </c>
      <c r="B96" s="146"/>
      <c r="C96" s="146"/>
      <c r="D96" s="147"/>
      <c r="E96" s="147"/>
      <c r="F96" s="147"/>
      <c r="G96" s="147"/>
      <c r="I96" s="130"/>
      <c r="J96" s="130"/>
      <c r="K96" s="130"/>
      <c r="L96" s="130"/>
      <c r="N96" s="130"/>
      <c r="O96" s="130"/>
      <c r="P96" s="130"/>
      <c r="Q96" s="151"/>
      <c r="R96" s="130"/>
      <c r="S96" s="130"/>
      <c r="T96" s="163"/>
    </row>
    <row r="97" spans="1:20" s="150" customFormat="1" ht="12" hidden="1" customHeight="1" x14ac:dyDescent="0.2">
      <c r="A97" s="147"/>
      <c r="B97" s="146"/>
      <c r="C97" s="146"/>
      <c r="D97" s="147"/>
      <c r="E97" s="147"/>
      <c r="F97" s="147"/>
      <c r="G97" s="147"/>
      <c r="I97" s="130"/>
      <c r="J97" s="130"/>
      <c r="K97" s="158">
        <v>2431.1999999999998</v>
      </c>
      <c r="L97" s="130"/>
      <c r="M97" s="158">
        <v>11147.2</v>
      </c>
      <c r="N97" s="130"/>
      <c r="O97" s="130"/>
      <c r="P97" s="130"/>
      <c r="Q97" s="151"/>
      <c r="R97" s="130"/>
      <c r="S97" s="130"/>
      <c r="T97" s="163"/>
    </row>
    <row r="98" spans="1:20" s="150" customFormat="1" ht="12" hidden="1" customHeight="1" x14ac:dyDescent="0.2">
      <c r="A98" s="147"/>
      <c r="B98" s="146"/>
      <c r="C98" s="146"/>
      <c r="D98" s="147"/>
      <c r="E98" s="147"/>
      <c r="F98" s="147"/>
      <c r="G98" s="147"/>
      <c r="I98" s="130"/>
      <c r="J98" s="130"/>
      <c r="K98" s="158">
        <v>2603.1999999999998</v>
      </c>
      <c r="L98" s="130"/>
      <c r="M98" s="158">
        <v>15031.9</v>
      </c>
      <c r="N98" s="130"/>
      <c r="O98" s="130"/>
      <c r="P98" s="130"/>
      <c r="Q98" s="151"/>
      <c r="R98" s="130"/>
      <c r="S98" s="130"/>
      <c r="T98" s="163"/>
    </row>
    <row r="99" spans="1:20" s="150" customFormat="1" ht="12" hidden="1" customHeight="1" x14ac:dyDescent="0.2">
      <c r="A99" s="147"/>
      <c r="B99" s="146"/>
      <c r="C99" s="146"/>
      <c r="D99" s="147"/>
      <c r="E99" s="147"/>
      <c r="F99" s="147"/>
      <c r="G99" s="147"/>
      <c r="I99" s="130"/>
      <c r="J99" s="130"/>
      <c r="K99" s="158">
        <v>1813.5</v>
      </c>
      <c r="L99" s="130"/>
      <c r="M99" s="130"/>
      <c r="N99" s="130"/>
      <c r="O99" s="130"/>
      <c r="P99" s="130"/>
      <c r="Q99" s="151"/>
      <c r="R99" s="130"/>
      <c r="S99" s="130"/>
      <c r="T99" s="163"/>
    </row>
    <row r="100" spans="1:20" s="150" customFormat="1" ht="12" hidden="1" customHeight="1" x14ac:dyDescent="0.2">
      <c r="A100" s="147" t="s">
        <v>193</v>
      </c>
      <c r="B100" s="146"/>
      <c r="C100" s="146">
        <f t="shared" ref="C100:C108" si="1">SUM(I100:T100)</f>
        <v>0</v>
      </c>
      <c r="D100" s="147"/>
      <c r="E100" s="147"/>
      <c r="F100" s="147"/>
      <c r="G100" s="147"/>
      <c r="I100" s="130"/>
      <c r="J100" s="130"/>
      <c r="K100" s="130"/>
      <c r="L100" s="130"/>
      <c r="M100" s="130"/>
      <c r="N100" s="130"/>
      <c r="O100" s="130"/>
      <c r="P100" s="130"/>
      <c r="Q100" s="151"/>
      <c r="R100" s="157"/>
      <c r="S100" s="130"/>
    </row>
    <row r="101" spans="1:20" s="150" customFormat="1" ht="12" hidden="1" customHeight="1" x14ac:dyDescent="0.2">
      <c r="A101" s="147" t="s">
        <v>194</v>
      </c>
      <c r="B101" s="146"/>
      <c r="C101" s="146">
        <f t="shared" si="1"/>
        <v>0</v>
      </c>
      <c r="D101" s="147"/>
      <c r="E101" s="147"/>
      <c r="F101" s="147"/>
      <c r="G101" s="147"/>
      <c r="I101" s="130"/>
      <c r="J101" s="130"/>
      <c r="K101" s="130"/>
      <c r="L101" s="130"/>
      <c r="M101" s="130"/>
      <c r="N101" s="130"/>
      <c r="O101" s="130"/>
      <c r="P101" s="130"/>
      <c r="Q101" s="151"/>
      <c r="R101" s="130"/>
      <c r="S101" s="130"/>
      <c r="T101" s="130"/>
    </row>
    <row r="102" spans="1:20" s="150" customFormat="1" ht="14.25" hidden="1" customHeight="1" x14ac:dyDescent="0.2">
      <c r="A102" s="147" t="s">
        <v>195</v>
      </c>
      <c r="B102" s="146"/>
      <c r="C102" s="146">
        <f t="shared" si="1"/>
        <v>0</v>
      </c>
      <c r="D102" s="147"/>
      <c r="E102" s="147"/>
      <c r="F102" s="147"/>
      <c r="G102" s="147"/>
      <c r="I102" s="130"/>
      <c r="J102" s="130"/>
      <c r="K102" s="130"/>
      <c r="L102" s="130"/>
      <c r="M102" s="130"/>
      <c r="N102" s="130"/>
      <c r="O102" s="130"/>
      <c r="P102" s="130"/>
      <c r="Q102" s="151"/>
      <c r="R102" s="130"/>
      <c r="S102" s="130"/>
      <c r="T102" s="130"/>
    </row>
    <row r="103" spans="1:20" s="150" customFormat="1" ht="12" hidden="1" customHeight="1" x14ac:dyDescent="0.2">
      <c r="A103" s="147" t="s">
        <v>196</v>
      </c>
      <c r="B103" s="146"/>
      <c r="C103" s="146">
        <f t="shared" si="1"/>
        <v>0</v>
      </c>
      <c r="D103" s="147"/>
      <c r="E103" s="147"/>
      <c r="F103" s="147"/>
      <c r="G103" s="147"/>
      <c r="I103" s="130"/>
      <c r="J103" s="130"/>
      <c r="K103" s="157"/>
      <c r="L103" s="130"/>
      <c r="M103" s="130"/>
      <c r="N103" s="157"/>
      <c r="O103" s="130"/>
      <c r="P103" s="130"/>
      <c r="Q103" s="151"/>
      <c r="R103" s="130"/>
      <c r="S103" s="130"/>
      <c r="T103" s="130"/>
    </row>
    <row r="104" spans="1:20" s="150" customFormat="1" ht="12" hidden="1" customHeight="1" x14ac:dyDescent="0.2">
      <c r="A104" s="147" t="s">
        <v>197</v>
      </c>
      <c r="B104" s="146"/>
      <c r="C104" s="146">
        <f t="shared" si="1"/>
        <v>0</v>
      </c>
      <c r="D104" s="147"/>
      <c r="E104" s="147"/>
      <c r="F104" s="147"/>
      <c r="G104" s="147"/>
      <c r="I104" s="130"/>
      <c r="J104" s="130"/>
      <c r="K104" s="130"/>
      <c r="L104" s="130"/>
      <c r="M104" s="130"/>
      <c r="N104" s="130"/>
      <c r="O104" s="161"/>
      <c r="Q104" s="151"/>
      <c r="R104" s="130"/>
      <c r="S104" s="168"/>
      <c r="T104" s="130"/>
    </row>
    <row r="105" spans="1:20" s="150" customFormat="1" ht="14.25" customHeight="1" x14ac:dyDescent="0.2">
      <c r="A105" s="147" t="s">
        <v>198</v>
      </c>
      <c r="B105" s="146"/>
      <c r="C105" s="146">
        <f>SUM(I105:T105)</f>
        <v>469601</v>
      </c>
      <c r="D105" s="147"/>
      <c r="E105" s="147"/>
      <c r="F105" s="147"/>
      <c r="G105" s="147"/>
      <c r="I105" s="130"/>
      <c r="J105" s="130"/>
      <c r="K105" s="130"/>
      <c r="L105" s="130"/>
      <c r="M105" s="130"/>
      <c r="N105" s="130"/>
      <c r="O105" s="169"/>
      <c r="P105" s="169"/>
      <c r="Q105" s="160">
        <f>SUM(Q106)</f>
        <v>469601</v>
      </c>
      <c r="R105" s="130"/>
      <c r="S105" s="130"/>
      <c r="T105" s="130"/>
    </row>
    <row r="106" spans="1:20" s="150" customFormat="1" ht="14.25" hidden="1" customHeight="1" x14ac:dyDescent="0.2">
      <c r="A106" s="147"/>
      <c r="B106" s="146"/>
      <c r="C106" s="146"/>
      <c r="D106" s="147"/>
      <c r="E106" s="147"/>
      <c r="F106" s="147"/>
      <c r="G106" s="147"/>
      <c r="I106" s="130"/>
      <c r="J106" s="130"/>
      <c r="K106" s="130"/>
      <c r="L106" s="130"/>
      <c r="M106" s="130"/>
      <c r="N106" s="130"/>
      <c r="O106" s="169"/>
      <c r="P106" s="169"/>
      <c r="Q106" s="151">
        <v>469601</v>
      </c>
      <c r="R106" s="130"/>
      <c r="S106" s="130"/>
      <c r="T106" s="130"/>
    </row>
    <row r="107" spans="1:20" s="150" customFormat="1" ht="14.25" hidden="1" customHeight="1" x14ac:dyDescent="0.2">
      <c r="A107" s="147" t="s">
        <v>199</v>
      </c>
      <c r="B107" s="146"/>
      <c r="C107" s="146">
        <f t="shared" si="1"/>
        <v>0</v>
      </c>
      <c r="D107" s="147"/>
      <c r="E107" s="147"/>
      <c r="F107" s="147"/>
      <c r="G107" s="147"/>
      <c r="I107" s="130"/>
      <c r="J107" s="130"/>
      <c r="K107" s="130"/>
      <c r="L107" s="130"/>
      <c r="M107" s="130"/>
      <c r="N107" s="130"/>
      <c r="O107" s="130"/>
      <c r="P107" s="130"/>
      <c r="Q107" s="151"/>
      <c r="R107" s="130"/>
      <c r="S107" s="130"/>
      <c r="T107" s="130"/>
    </row>
    <row r="108" spans="1:20" s="150" customFormat="1" ht="12" hidden="1" customHeight="1" x14ac:dyDescent="0.2">
      <c r="A108" s="147" t="s">
        <v>200</v>
      </c>
      <c r="B108" s="146"/>
      <c r="C108" s="146">
        <f t="shared" si="1"/>
        <v>0</v>
      </c>
      <c r="D108" s="147"/>
      <c r="E108" s="147"/>
      <c r="F108" s="147"/>
      <c r="G108" s="147"/>
      <c r="I108" s="130"/>
      <c r="J108" s="130"/>
      <c r="K108" s="130"/>
      <c r="L108" s="130"/>
      <c r="M108" s="130"/>
      <c r="N108" s="130"/>
      <c r="O108" s="130"/>
      <c r="P108" s="130"/>
      <c r="Q108" s="167"/>
      <c r="R108" s="130"/>
      <c r="S108" s="157"/>
      <c r="T108" s="149"/>
    </row>
    <row r="109" spans="1:20" s="150" customFormat="1" x14ac:dyDescent="0.2">
      <c r="A109" s="152" t="s">
        <v>201</v>
      </c>
      <c r="B109" s="153">
        <f>SUM(B90:B108)</f>
        <v>1184100</v>
      </c>
      <c r="C109" s="153">
        <f>SUM(C29:C108)</f>
        <v>2979292.1999999997</v>
      </c>
      <c r="D109" s="148"/>
      <c r="E109" s="148"/>
      <c r="F109" s="154"/>
      <c r="G109" s="148"/>
      <c r="I109" s="130"/>
      <c r="J109" s="130"/>
      <c r="K109" s="130"/>
      <c r="L109" s="130"/>
      <c r="N109" s="130"/>
      <c r="O109" s="130"/>
      <c r="P109" s="130"/>
      <c r="Q109" s="151"/>
      <c r="R109" s="130"/>
      <c r="S109" s="130"/>
    </row>
    <row r="110" spans="1:20" s="150" customFormat="1" x14ac:dyDescent="0.2">
      <c r="A110" s="152" t="s">
        <v>202</v>
      </c>
      <c r="B110" s="153">
        <f>+B26-B109</f>
        <v>11631351.880000001</v>
      </c>
      <c r="C110" s="153">
        <f>+C26-C109</f>
        <v>89597986.959999979</v>
      </c>
      <c r="D110" s="152"/>
      <c r="E110" s="152"/>
      <c r="F110" s="154"/>
      <c r="G110" s="154">
        <f>+G26-C109-B109</f>
        <v>101229338.84</v>
      </c>
      <c r="H110" s="155"/>
      <c r="I110" s="130"/>
      <c r="J110" s="130"/>
      <c r="K110" s="130"/>
      <c r="L110" s="130"/>
      <c r="M110" s="130"/>
      <c r="N110" s="130"/>
      <c r="O110" s="130"/>
      <c r="P110" s="130"/>
      <c r="Q110" s="151"/>
      <c r="R110" s="130"/>
      <c r="S110" s="130"/>
      <c r="T110" s="130"/>
    </row>
    <row r="111" spans="1:20" s="150" customFormat="1" x14ac:dyDescent="0.2">
      <c r="A111" s="170"/>
      <c r="B111" s="171"/>
      <c r="C111" s="171"/>
      <c r="D111" s="170"/>
      <c r="E111" s="170"/>
      <c r="F111" s="155"/>
      <c r="G111" s="155"/>
      <c r="H111" s="155"/>
      <c r="I111" s="130"/>
      <c r="J111" s="130"/>
      <c r="K111" s="130"/>
      <c r="L111" s="130"/>
      <c r="M111" s="130"/>
      <c r="N111" s="130"/>
      <c r="O111" s="130"/>
      <c r="P111" s="130"/>
      <c r="Q111" s="151"/>
      <c r="R111" s="130"/>
      <c r="S111" s="130"/>
      <c r="T111" s="130"/>
    </row>
    <row r="112" spans="1:20" s="150" customFormat="1" x14ac:dyDescent="0.2">
      <c r="A112" s="170"/>
      <c r="B112" s="171"/>
      <c r="C112" s="171"/>
      <c r="D112" s="170"/>
      <c r="E112" s="170"/>
      <c r="F112" s="155"/>
      <c r="G112" s="155"/>
      <c r="H112" s="155"/>
      <c r="I112" s="130"/>
      <c r="J112" s="130"/>
      <c r="K112" s="130"/>
      <c r="L112" s="130"/>
      <c r="M112" s="130"/>
      <c r="N112" s="130"/>
      <c r="O112" s="130"/>
      <c r="P112" s="130"/>
      <c r="Q112" s="151"/>
      <c r="R112" s="130"/>
      <c r="S112" s="130"/>
      <c r="T112" s="130"/>
    </row>
    <row r="113" spans="1:20" x14ac:dyDescent="0.2">
      <c r="A113" s="88" t="s">
        <v>203</v>
      </c>
      <c r="B113" s="88" t="s">
        <v>204</v>
      </c>
      <c r="E113" s="88" t="s">
        <v>205</v>
      </c>
      <c r="G113" s="172"/>
      <c r="H113" s="172"/>
      <c r="I113" s="139"/>
      <c r="J113" s="139"/>
      <c r="K113" s="139"/>
      <c r="L113" s="139"/>
      <c r="M113" s="139"/>
      <c r="N113" s="139"/>
      <c r="O113" s="139"/>
      <c r="P113" s="139"/>
      <c r="S113" s="139"/>
      <c r="T113" s="139"/>
    </row>
    <row r="114" spans="1:20" x14ac:dyDescent="0.2">
      <c r="B114" s="88"/>
      <c r="E114" s="92"/>
      <c r="G114" s="172"/>
      <c r="H114" s="172"/>
    </row>
    <row r="115" spans="1:20" x14ac:dyDescent="0.2">
      <c r="B115" s="88"/>
      <c r="N115" s="139"/>
    </row>
    <row r="116" spans="1:20" x14ac:dyDescent="0.2">
      <c r="A116" s="126" t="s">
        <v>206</v>
      </c>
      <c r="B116" s="125" t="s">
        <v>88</v>
      </c>
      <c r="C116" s="125"/>
      <c r="D116" s="125"/>
      <c r="E116" s="125" t="s">
        <v>89</v>
      </c>
      <c r="F116" s="125"/>
      <c r="G116" s="125"/>
      <c r="H116" s="126"/>
    </row>
    <row r="117" spans="1:20" x14ac:dyDescent="0.2">
      <c r="A117" s="89" t="s">
        <v>207</v>
      </c>
      <c r="B117" s="173" t="s">
        <v>208</v>
      </c>
      <c r="C117" s="173"/>
      <c r="D117" s="173"/>
      <c r="E117" s="173" t="s">
        <v>92</v>
      </c>
      <c r="F117" s="173"/>
      <c r="G117" s="173"/>
      <c r="H117" s="89"/>
    </row>
    <row r="118" spans="1:20" x14ac:dyDescent="0.2">
      <c r="F118" s="92"/>
    </row>
    <row r="123" spans="1:20" x14ac:dyDescent="0.2">
      <c r="D123" s="92"/>
    </row>
  </sheetData>
  <mergeCells count="16">
    <mergeCell ref="F8:F10"/>
    <mergeCell ref="G8:G10"/>
    <mergeCell ref="B116:D116"/>
    <mergeCell ref="E116:G116"/>
    <mergeCell ref="B117:D117"/>
    <mergeCell ref="E117:G117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25" right="0.25" top="0.5" bottom="0.2" header="0.3" footer="0.3"/>
  <pageSetup scale="89" fitToWidth="0" orientation="landscape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597D-47E4-4944-837E-E945BB85FB69}">
  <sheetPr>
    <tabColor rgb="FFFFFF00"/>
  </sheetPr>
  <dimension ref="A1:P83"/>
  <sheetViews>
    <sheetView view="pageBreakPreview" zoomScale="60" zoomScaleNormal="100" workbookViewId="0">
      <selection activeCell="G26" sqref="G26:G27"/>
    </sheetView>
  </sheetViews>
  <sheetFormatPr defaultRowHeight="15" x14ac:dyDescent="0.25"/>
  <cols>
    <col min="1" max="1" width="37.28515625" style="179" customWidth="1"/>
    <col min="2" max="2" width="30.28515625" style="179" customWidth="1"/>
    <col min="3" max="3" width="16.140625" style="179" customWidth="1"/>
    <col min="4" max="4" width="16.42578125" style="179" customWidth="1"/>
    <col min="5" max="5" width="11.140625" style="179" customWidth="1"/>
    <col min="6" max="6" width="11.140625" style="180" customWidth="1"/>
    <col min="7" max="7" width="18.5703125" style="181" customWidth="1"/>
    <col min="8" max="9" width="15.42578125" style="179" hidden="1" customWidth="1"/>
    <col min="10" max="10" width="13.5703125" style="179" customWidth="1"/>
    <col min="11" max="11" width="29.7109375" style="179" customWidth="1"/>
    <col min="12" max="12" width="22.85546875" style="181" customWidth="1"/>
    <col min="13" max="13" width="14.5703125" style="179" customWidth="1"/>
    <col min="14" max="14" width="15.7109375" style="181" bestFit="1" customWidth="1"/>
    <col min="15" max="15" width="15.42578125" style="181" bestFit="1" customWidth="1"/>
    <col min="16" max="16384" width="9.140625" style="179"/>
  </cols>
  <sheetData>
    <row r="1" spans="1:15" s="175" customFormat="1" ht="15.75" x14ac:dyDescent="0.25">
      <c r="A1" s="174" t="s">
        <v>209</v>
      </c>
      <c r="F1" s="176"/>
      <c r="G1" s="177"/>
      <c r="L1" s="177"/>
      <c r="N1" s="177"/>
      <c r="O1" s="177"/>
    </row>
    <row r="2" spans="1:15" s="175" customFormat="1" ht="15.75" x14ac:dyDescent="0.25">
      <c r="F2" s="176"/>
      <c r="G2" s="177"/>
      <c r="L2" s="177"/>
      <c r="N2" s="177"/>
      <c r="O2" s="177"/>
    </row>
    <row r="3" spans="1:15" s="175" customFormat="1" ht="15.75" x14ac:dyDescent="0.25">
      <c r="A3" s="178" t="s">
        <v>210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7"/>
      <c r="N3" s="177"/>
      <c r="O3" s="177"/>
    </row>
    <row r="4" spans="1:15" s="175" customFormat="1" ht="15.75" x14ac:dyDescent="0.25">
      <c r="A4" s="178" t="s">
        <v>211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7"/>
      <c r="N4" s="177"/>
      <c r="O4" s="177"/>
    </row>
    <row r="5" spans="1:15" s="175" customFormat="1" ht="15.75" x14ac:dyDescent="0.25">
      <c r="A5" s="179"/>
      <c r="B5" s="179"/>
      <c r="C5" s="179"/>
      <c r="D5" s="179"/>
      <c r="E5" s="179"/>
      <c r="F5" s="180"/>
      <c r="G5" s="181"/>
      <c r="H5" s="179"/>
      <c r="I5" s="179"/>
      <c r="J5" s="179"/>
      <c r="K5" s="179"/>
      <c r="L5" s="177"/>
      <c r="N5" s="177"/>
      <c r="O5" s="177"/>
    </row>
    <row r="6" spans="1:15" s="175" customFormat="1" ht="15.75" x14ac:dyDescent="0.25">
      <c r="A6" s="179" t="s">
        <v>212</v>
      </c>
      <c r="B6" s="179"/>
      <c r="C6" s="179"/>
      <c r="D6" s="179"/>
      <c r="E6" s="179"/>
      <c r="F6" s="180"/>
      <c r="G6" s="181"/>
      <c r="H6" s="179"/>
      <c r="I6" s="179"/>
      <c r="J6" s="179"/>
      <c r="K6" s="179"/>
      <c r="L6" s="177"/>
      <c r="N6" s="177"/>
      <c r="O6" s="177"/>
    </row>
    <row r="7" spans="1:15" s="175" customFormat="1" ht="15.75" x14ac:dyDescent="0.25">
      <c r="A7" s="179"/>
      <c r="B7" s="179"/>
      <c r="C7" s="179"/>
      <c r="D7" s="179"/>
      <c r="E7" s="179"/>
      <c r="F7" s="180"/>
      <c r="G7" s="181"/>
      <c r="H7" s="179"/>
      <c r="I7" s="179"/>
      <c r="J7" s="179"/>
      <c r="K7" s="179"/>
      <c r="L7" s="177"/>
      <c r="N7" s="177"/>
      <c r="O7" s="177"/>
    </row>
    <row r="8" spans="1:15" s="175" customFormat="1" ht="15.75" customHeight="1" x14ac:dyDescent="0.25">
      <c r="A8" s="182" t="s">
        <v>213</v>
      </c>
      <c r="B8" s="182" t="s">
        <v>214</v>
      </c>
      <c r="C8" s="182" t="s">
        <v>215</v>
      </c>
      <c r="D8" s="182" t="s">
        <v>216</v>
      </c>
      <c r="E8" s="183" t="s">
        <v>217</v>
      </c>
      <c r="F8" s="184" t="s">
        <v>218</v>
      </c>
      <c r="G8" s="185"/>
      <c r="H8" s="182" t="s">
        <v>219</v>
      </c>
      <c r="I8" s="186"/>
      <c r="J8" s="182" t="s">
        <v>220</v>
      </c>
      <c r="K8" s="182" t="s">
        <v>221</v>
      </c>
      <c r="L8" s="177"/>
      <c r="N8" s="177"/>
      <c r="O8" s="177"/>
    </row>
    <row r="9" spans="1:15" s="175" customFormat="1" ht="45" x14ac:dyDescent="0.25">
      <c r="A9" s="187"/>
      <c r="B9" s="187"/>
      <c r="C9" s="187"/>
      <c r="D9" s="187"/>
      <c r="E9" s="188"/>
      <c r="F9" s="189" t="s">
        <v>222</v>
      </c>
      <c r="G9" s="190" t="s">
        <v>223</v>
      </c>
      <c r="H9" s="187"/>
      <c r="I9" s="191" t="s">
        <v>224</v>
      </c>
      <c r="J9" s="187"/>
      <c r="K9" s="187"/>
      <c r="L9" s="177"/>
      <c r="N9" s="177"/>
      <c r="O9" s="177"/>
    </row>
    <row r="10" spans="1:15" s="175" customFormat="1" ht="20.25" customHeight="1" x14ac:dyDescent="0.25">
      <c r="A10" s="192" t="s">
        <v>225</v>
      </c>
      <c r="B10" s="193"/>
      <c r="C10" s="194">
        <v>12906684.199999999</v>
      </c>
      <c r="D10" s="195" t="s">
        <v>226</v>
      </c>
      <c r="E10" s="193"/>
      <c r="F10" s="196">
        <f>+G10/C10</f>
        <v>0.73032258509896764</v>
      </c>
      <c r="G10" s="194">
        <f>8113996.34+547590.5+50100+370705-1382.87+229250+115784</f>
        <v>9426042.9700000007</v>
      </c>
      <c r="H10" s="194">
        <f>+C10-G10</f>
        <v>3480641.2299999986</v>
      </c>
      <c r="I10" s="194">
        <v>7649160.3399999999</v>
      </c>
      <c r="J10" s="193"/>
      <c r="K10" s="197" t="s">
        <v>227</v>
      </c>
      <c r="L10" s="177">
        <f>+C10-G10</f>
        <v>3480641.2299999986</v>
      </c>
      <c r="M10" s="198"/>
      <c r="N10" s="177"/>
      <c r="O10" s="177"/>
    </row>
    <row r="11" spans="1:15" s="175" customFormat="1" ht="45" customHeight="1" x14ac:dyDescent="0.25">
      <c r="A11" s="197" t="s">
        <v>228</v>
      </c>
      <c r="B11" s="193"/>
      <c r="C11" s="199">
        <f>1124000+6000</f>
        <v>1130000</v>
      </c>
      <c r="D11" s="200" t="s">
        <v>229</v>
      </c>
      <c r="E11" s="193"/>
      <c r="F11" s="196">
        <v>0.995</v>
      </c>
      <c r="G11" s="199">
        <v>1124557</v>
      </c>
      <c r="H11" s="199">
        <f>+C11-G11</f>
        <v>5443</v>
      </c>
      <c r="I11" s="199">
        <v>752657</v>
      </c>
      <c r="J11" s="193"/>
      <c r="K11" s="192" t="s">
        <v>227</v>
      </c>
      <c r="L11" s="177">
        <f t="shared" ref="L11:L70" si="0">+C11-G11</f>
        <v>5443</v>
      </c>
      <c r="N11" s="177"/>
      <c r="O11" s="177"/>
    </row>
    <row r="12" spans="1:15" s="175" customFormat="1" ht="30" customHeight="1" x14ac:dyDescent="0.25">
      <c r="A12" s="192" t="s">
        <v>230</v>
      </c>
      <c r="B12" s="193"/>
      <c r="C12" s="194">
        <v>399975</v>
      </c>
      <c r="D12" s="201" t="s">
        <v>231</v>
      </c>
      <c r="E12" s="193"/>
      <c r="F12" s="196">
        <f>+G12/C12</f>
        <v>0.68479529970623165</v>
      </c>
      <c r="G12" s="194">
        <v>273901</v>
      </c>
      <c r="H12" s="194">
        <f>+C12-G12</f>
        <v>126074</v>
      </c>
      <c r="I12" s="194">
        <v>273901</v>
      </c>
      <c r="J12" s="193"/>
      <c r="K12" s="197" t="s">
        <v>227</v>
      </c>
      <c r="L12" s="177">
        <f t="shared" si="0"/>
        <v>126074</v>
      </c>
      <c r="N12" s="177"/>
      <c r="O12" s="177"/>
    </row>
    <row r="13" spans="1:15" s="175" customFormat="1" ht="30" customHeight="1" x14ac:dyDescent="0.25">
      <c r="A13" s="192" t="s">
        <v>232</v>
      </c>
      <c r="B13" s="193"/>
      <c r="C13" s="194">
        <v>574675</v>
      </c>
      <c r="D13" s="195" t="s">
        <v>233</v>
      </c>
      <c r="E13" s="193"/>
      <c r="F13" s="196">
        <v>0</v>
      </c>
      <c r="G13" s="194"/>
      <c r="H13" s="194"/>
      <c r="I13" s="194"/>
      <c r="J13" s="193"/>
      <c r="K13" s="197"/>
      <c r="L13" s="177">
        <f t="shared" si="0"/>
        <v>574675</v>
      </c>
      <c r="M13" s="177"/>
      <c r="N13" s="177"/>
      <c r="O13" s="177"/>
    </row>
    <row r="14" spans="1:15" s="175" customFormat="1" ht="45" hidden="1" customHeight="1" x14ac:dyDescent="0.25">
      <c r="A14" s="192" t="s">
        <v>234</v>
      </c>
      <c r="B14" s="193" t="s">
        <v>235</v>
      </c>
      <c r="C14" s="194">
        <v>3000000</v>
      </c>
      <c r="D14" s="202" t="s">
        <v>236</v>
      </c>
      <c r="E14" s="193"/>
      <c r="F14" s="196">
        <v>1</v>
      </c>
      <c r="G14" s="194">
        <v>2284116.5</v>
      </c>
      <c r="H14" s="194"/>
      <c r="I14" s="194">
        <v>2245966.5</v>
      </c>
      <c r="J14" s="193"/>
      <c r="K14" s="192" t="s">
        <v>237</v>
      </c>
      <c r="L14" s="177">
        <f t="shared" si="0"/>
        <v>715883.5</v>
      </c>
      <c r="N14" s="177"/>
      <c r="O14" s="177"/>
    </row>
    <row r="15" spans="1:15" s="175" customFormat="1" ht="57.75" hidden="1" customHeight="1" x14ac:dyDescent="0.25">
      <c r="A15" s="192" t="s">
        <v>238</v>
      </c>
      <c r="B15" s="193" t="s">
        <v>239</v>
      </c>
      <c r="C15" s="194">
        <v>29254500</v>
      </c>
      <c r="D15" s="195"/>
      <c r="E15" s="193"/>
      <c r="F15" s="196">
        <v>0.63090000000000002</v>
      </c>
      <c r="G15" s="194">
        <f>24676047.92+4578452.08</f>
        <v>29254500</v>
      </c>
      <c r="H15" s="194">
        <f>+C15-G15</f>
        <v>0</v>
      </c>
      <c r="I15" s="194"/>
      <c r="J15" s="193"/>
      <c r="K15" s="192" t="s">
        <v>240</v>
      </c>
      <c r="L15" s="177">
        <f t="shared" si="0"/>
        <v>0</v>
      </c>
      <c r="N15" s="177"/>
      <c r="O15" s="177"/>
    </row>
    <row r="16" spans="1:15" s="175" customFormat="1" ht="45" hidden="1" customHeight="1" x14ac:dyDescent="0.25">
      <c r="A16" s="192" t="s">
        <v>241</v>
      </c>
      <c r="B16" s="193"/>
      <c r="C16" s="194">
        <v>1000000</v>
      </c>
      <c r="D16" s="201"/>
      <c r="E16" s="193"/>
      <c r="F16" s="196">
        <v>1</v>
      </c>
      <c r="G16" s="194">
        <v>735206</v>
      </c>
      <c r="H16" s="194">
        <v>264794</v>
      </c>
      <c r="I16" s="194">
        <v>735206</v>
      </c>
      <c r="J16" s="193"/>
      <c r="K16" s="192" t="s">
        <v>242</v>
      </c>
      <c r="L16" s="177">
        <f t="shared" si="0"/>
        <v>264794</v>
      </c>
      <c r="N16" s="177"/>
      <c r="O16" s="177"/>
    </row>
    <row r="17" spans="1:16" s="175" customFormat="1" ht="45" hidden="1" x14ac:dyDescent="0.25">
      <c r="A17" s="192" t="s">
        <v>243</v>
      </c>
      <c r="B17" s="197" t="s">
        <v>244</v>
      </c>
      <c r="C17" s="199">
        <v>2103093</v>
      </c>
      <c r="D17" s="200" t="s">
        <v>229</v>
      </c>
      <c r="E17" s="193"/>
      <c r="F17" s="196">
        <v>1</v>
      </c>
      <c r="G17" s="199">
        <f>1768537.48+14341.6+8875.8</f>
        <v>1791754.8800000001</v>
      </c>
      <c r="H17" s="199">
        <v>853340.52</v>
      </c>
      <c r="I17" s="199">
        <v>1782879.08</v>
      </c>
      <c r="J17" s="193"/>
      <c r="K17" s="192" t="s">
        <v>245</v>
      </c>
      <c r="L17" s="177">
        <f t="shared" si="0"/>
        <v>311338.11999999988</v>
      </c>
      <c r="N17" s="177"/>
      <c r="O17" s="177"/>
    </row>
    <row r="18" spans="1:16" ht="96" hidden="1" customHeight="1" x14ac:dyDescent="0.25">
      <c r="A18" s="192" t="s">
        <v>246</v>
      </c>
      <c r="B18" s="197" t="s">
        <v>247</v>
      </c>
      <c r="C18" s="199">
        <v>1440000</v>
      </c>
      <c r="D18" s="203" t="s">
        <v>248</v>
      </c>
      <c r="E18" s="193"/>
      <c r="F18" s="196">
        <v>1</v>
      </c>
      <c r="G18" s="199"/>
      <c r="H18" s="199">
        <v>1440000</v>
      </c>
      <c r="I18" s="199"/>
      <c r="J18" s="193"/>
      <c r="K18" s="192" t="s">
        <v>249</v>
      </c>
      <c r="L18" s="177">
        <f t="shared" si="0"/>
        <v>1440000</v>
      </c>
      <c r="N18" s="177"/>
    </row>
    <row r="19" spans="1:16" s="175" customFormat="1" ht="45" hidden="1" customHeight="1" x14ac:dyDescent="0.25">
      <c r="A19" s="192" t="s">
        <v>250</v>
      </c>
      <c r="B19" s="193"/>
      <c r="C19" s="199">
        <v>50000</v>
      </c>
      <c r="D19" s="200" t="s">
        <v>251</v>
      </c>
      <c r="E19" s="193"/>
      <c r="F19" s="196">
        <v>1</v>
      </c>
      <c r="G19" s="199">
        <v>50000</v>
      </c>
      <c r="H19" s="199"/>
      <c r="I19" s="199"/>
      <c r="J19" s="193"/>
      <c r="K19" s="192" t="s">
        <v>252</v>
      </c>
      <c r="L19" s="177">
        <f t="shared" si="0"/>
        <v>0</v>
      </c>
      <c r="N19" s="177"/>
      <c r="O19" s="177"/>
    </row>
    <row r="20" spans="1:16" s="175" customFormat="1" ht="45" hidden="1" x14ac:dyDescent="0.25">
      <c r="A20" s="192" t="s">
        <v>243</v>
      </c>
      <c r="B20" s="197" t="s">
        <v>244</v>
      </c>
      <c r="C20" s="199">
        <v>2103093</v>
      </c>
      <c r="D20" s="203" t="s">
        <v>253</v>
      </c>
      <c r="E20" s="193"/>
      <c r="F20" s="196">
        <v>0.5</v>
      </c>
      <c r="G20" s="199"/>
      <c r="H20" s="199"/>
      <c r="I20" s="199"/>
      <c r="J20" s="193"/>
      <c r="K20" s="192" t="s">
        <v>245</v>
      </c>
      <c r="L20" s="177">
        <f t="shared" si="0"/>
        <v>2103093</v>
      </c>
      <c r="N20" s="177"/>
      <c r="O20" s="177"/>
    </row>
    <row r="21" spans="1:16" s="175" customFormat="1" ht="60" hidden="1" x14ac:dyDescent="0.25">
      <c r="A21" s="204" t="s">
        <v>254</v>
      </c>
      <c r="B21" s="205" t="s">
        <v>255</v>
      </c>
      <c r="C21" s="206">
        <v>1822247.42</v>
      </c>
      <c r="D21" s="203" t="s">
        <v>253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256</v>
      </c>
      <c r="L21" s="177">
        <f t="shared" si="0"/>
        <v>0</v>
      </c>
      <c r="N21" s="177"/>
      <c r="O21" s="177"/>
    </row>
    <row r="22" spans="1:16" s="175" customFormat="1" ht="90" hidden="1" x14ac:dyDescent="0.25">
      <c r="A22" s="192" t="s">
        <v>257</v>
      </c>
      <c r="B22" s="205" t="s">
        <v>258</v>
      </c>
      <c r="C22" s="210">
        <v>7077100</v>
      </c>
      <c r="D22" s="203" t="s">
        <v>259</v>
      </c>
      <c r="E22" s="207"/>
      <c r="F22" s="208">
        <v>1</v>
      </c>
      <c r="G22" s="194">
        <f>6265426.1+776797.34</f>
        <v>7042223.4399999995</v>
      </c>
      <c r="H22" s="210">
        <f>+C22-G22</f>
        <v>34876.560000000522</v>
      </c>
      <c r="I22" s="207"/>
      <c r="J22" s="207"/>
      <c r="K22" s="211" t="s">
        <v>260</v>
      </c>
      <c r="L22" s="177">
        <f t="shared" si="0"/>
        <v>34876.560000000522</v>
      </c>
      <c r="N22" s="177"/>
      <c r="O22" s="177"/>
    </row>
    <row r="23" spans="1:16" s="175" customFormat="1" ht="30" x14ac:dyDescent="0.25">
      <c r="A23" s="192" t="s">
        <v>261</v>
      </c>
      <c r="B23" s="205" t="s">
        <v>258</v>
      </c>
      <c r="C23" s="210">
        <v>13750201</v>
      </c>
      <c r="D23" s="203" t="s">
        <v>262</v>
      </c>
      <c r="E23" s="207"/>
      <c r="F23" s="208">
        <v>0.6</v>
      </c>
      <c r="G23" s="210"/>
      <c r="H23" s="210"/>
      <c r="I23" s="207"/>
      <c r="J23" s="207"/>
      <c r="K23" s="211" t="s">
        <v>227</v>
      </c>
      <c r="L23" s="177">
        <f t="shared" si="0"/>
        <v>13750201</v>
      </c>
      <c r="N23" s="177"/>
      <c r="O23" s="177"/>
    </row>
    <row r="24" spans="1:16" s="175" customFormat="1" ht="90" hidden="1" x14ac:dyDescent="0.25">
      <c r="A24" s="197" t="s">
        <v>263</v>
      </c>
      <c r="B24" s="205"/>
      <c r="C24" s="210">
        <v>3500000</v>
      </c>
      <c r="D24" s="212" t="s">
        <v>262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264</v>
      </c>
      <c r="L24" s="177">
        <f t="shared" si="0"/>
        <v>10000</v>
      </c>
      <c r="N24" s="177"/>
      <c r="O24" s="177"/>
      <c r="P24" s="175" t="s">
        <v>152</v>
      </c>
    </row>
    <row r="25" spans="1:16" s="175" customFormat="1" ht="17.25" customHeight="1" x14ac:dyDescent="0.25">
      <c r="A25" s="213" t="s">
        <v>265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77">
        <f t="shared" si="0"/>
        <v>0</v>
      </c>
      <c r="N25" s="177"/>
      <c r="O25" s="177"/>
    </row>
    <row r="26" spans="1:16" s="175" customFormat="1" ht="15.75" x14ac:dyDescent="0.25">
      <c r="A26" s="220" t="s">
        <v>266</v>
      </c>
      <c r="B26" s="221" t="s">
        <v>267</v>
      </c>
      <c r="C26" s="222">
        <v>34500000</v>
      </c>
      <c r="D26" s="223" t="s">
        <v>268</v>
      </c>
      <c r="E26" s="224"/>
      <c r="F26" s="225">
        <v>1</v>
      </c>
      <c r="G26" s="222">
        <v>34167234.310000002</v>
      </c>
      <c r="H26" s="222">
        <v>332765.68999999762</v>
      </c>
      <c r="I26" s="222">
        <v>34167234.310000002</v>
      </c>
      <c r="J26" s="224"/>
      <c r="K26" s="221" t="s">
        <v>269</v>
      </c>
      <c r="L26" s="177">
        <f t="shared" si="0"/>
        <v>332765.68999999762</v>
      </c>
      <c r="N26" s="177"/>
      <c r="O26" s="177"/>
    </row>
    <row r="27" spans="1:16" s="175" customFormat="1" ht="48.75" customHeight="1" x14ac:dyDescent="0.25">
      <c r="A27" s="209" t="s">
        <v>270</v>
      </c>
      <c r="B27" s="226"/>
      <c r="C27" s="227"/>
      <c r="D27" s="228"/>
      <c r="E27" s="207"/>
      <c r="F27" s="229"/>
      <c r="G27" s="227"/>
      <c r="H27" s="227"/>
      <c r="I27" s="227"/>
      <c r="J27" s="207"/>
      <c r="K27" s="226"/>
      <c r="L27" s="177">
        <f t="shared" si="0"/>
        <v>0</v>
      </c>
      <c r="N27" s="177"/>
      <c r="O27" s="177"/>
    </row>
    <row r="28" spans="1:16" s="175" customFormat="1" ht="30" x14ac:dyDescent="0.25">
      <c r="A28" s="230" t="s">
        <v>271</v>
      </c>
      <c r="B28" s="214"/>
      <c r="C28" s="218"/>
      <c r="D28" s="231"/>
      <c r="E28" s="214"/>
      <c r="F28" s="217"/>
      <c r="G28" s="218"/>
      <c r="H28" s="218"/>
      <c r="I28" s="218"/>
      <c r="J28" s="214"/>
      <c r="K28" s="219"/>
      <c r="L28" s="177">
        <f t="shared" si="0"/>
        <v>0</v>
      </c>
      <c r="N28" s="177"/>
      <c r="O28" s="177"/>
    </row>
    <row r="29" spans="1:16" s="175" customFormat="1" ht="15.75" x14ac:dyDescent="0.25">
      <c r="A29" s="230" t="s">
        <v>272</v>
      </c>
      <c r="B29" s="214"/>
      <c r="C29" s="218"/>
      <c r="D29" s="231"/>
      <c r="E29" s="214"/>
      <c r="F29" s="217"/>
      <c r="G29" s="218"/>
      <c r="H29" s="218"/>
      <c r="I29" s="218"/>
      <c r="J29" s="214"/>
      <c r="K29" s="219"/>
      <c r="L29" s="177">
        <f t="shared" si="0"/>
        <v>0</v>
      </c>
      <c r="N29" s="177"/>
      <c r="O29" s="177"/>
    </row>
    <row r="30" spans="1:16" s="175" customFormat="1" ht="17.25" customHeight="1" x14ac:dyDescent="0.25">
      <c r="A30" s="205" t="s">
        <v>273</v>
      </c>
      <c r="B30" s="205" t="s">
        <v>274</v>
      </c>
      <c r="C30" s="210">
        <v>15000000</v>
      </c>
      <c r="D30" s="205" t="s">
        <v>275</v>
      </c>
      <c r="E30" s="207"/>
      <c r="F30" s="208">
        <v>1</v>
      </c>
      <c r="G30" s="210">
        <v>14280464.15</v>
      </c>
      <c r="H30" s="210">
        <v>719535.84999999963</v>
      </c>
      <c r="I30" s="210">
        <v>14280464.15</v>
      </c>
      <c r="J30" s="207"/>
      <c r="K30" s="205" t="s">
        <v>269</v>
      </c>
      <c r="L30" s="177">
        <f t="shared" si="0"/>
        <v>719535.84999999963</v>
      </c>
      <c r="N30" s="177"/>
      <c r="O30" s="177"/>
    </row>
    <row r="31" spans="1:16" s="175" customFormat="1" ht="17.25" customHeight="1" x14ac:dyDescent="0.25">
      <c r="A31" s="219" t="s">
        <v>276</v>
      </c>
      <c r="B31" s="219" t="s">
        <v>277</v>
      </c>
      <c r="C31" s="218">
        <v>40745187</v>
      </c>
      <c r="D31" s="219" t="s">
        <v>275</v>
      </c>
      <c r="E31" s="214"/>
      <c r="F31" s="225">
        <f>+G31/C31</f>
        <v>0.92150748995212617</v>
      </c>
      <c r="G31" s="222">
        <f>24149995+3998000+4499000+4900000</f>
        <v>37546995</v>
      </c>
      <c r="H31" s="222">
        <v>12597192</v>
      </c>
      <c r="I31" s="222">
        <v>37546995</v>
      </c>
      <c r="J31" s="214"/>
      <c r="K31" s="221" t="s">
        <v>227</v>
      </c>
      <c r="L31" s="177">
        <f t="shared" si="0"/>
        <v>3198192</v>
      </c>
      <c r="N31" s="177"/>
      <c r="O31" s="177"/>
    </row>
    <row r="32" spans="1:16" s="175" customFormat="1" ht="17.25" customHeight="1" x14ac:dyDescent="0.25">
      <c r="A32" s="205" t="s">
        <v>278</v>
      </c>
      <c r="B32" s="207"/>
      <c r="C32" s="210"/>
      <c r="D32" s="205"/>
      <c r="E32" s="207"/>
      <c r="F32" s="229"/>
      <c r="G32" s="227"/>
      <c r="H32" s="227"/>
      <c r="I32" s="227"/>
      <c r="J32" s="207"/>
      <c r="K32" s="226"/>
      <c r="L32" s="177">
        <f t="shared" si="0"/>
        <v>0</v>
      </c>
      <c r="N32" s="177"/>
      <c r="O32" s="177"/>
    </row>
    <row r="33" spans="1:15" s="175" customFormat="1" ht="17.25" customHeight="1" x14ac:dyDescent="0.25">
      <c r="A33" s="219" t="s">
        <v>279</v>
      </c>
      <c r="B33" s="214"/>
      <c r="C33" s="218"/>
      <c r="D33" s="219"/>
      <c r="E33" s="214"/>
      <c r="F33" s="232"/>
      <c r="G33" s="218"/>
      <c r="H33" s="214"/>
      <c r="I33" s="214"/>
      <c r="J33" s="214"/>
      <c r="K33" s="233" t="s">
        <v>227</v>
      </c>
      <c r="L33" s="177">
        <f t="shared" si="0"/>
        <v>0</v>
      </c>
      <c r="N33" s="177"/>
      <c r="O33" s="177"/>
    </row>
    <row r="34" spans="1:15" s="175" customFormat="1" ht="17.25" customHeight="1" x14ac:dyDescent="0.25">
      <c r="A34" s="205" t="s">
        <v>280</v>
      </c>
      <c r="B34" s="207"/>
      <c r="C34" s="210">
        <v>4000000</v>
      </c>
      <c r="D34" s="205" t="s">
        <v>275</v>
      </c>
      <c r="E34" s="207"/>
      <c r="F34" s="208">
        <f>+G34/C34</f>
        <v>0.89549956000000008</v>
      </c>
      <c r="G34" s="210">
        <f>335500+3175550+46898.24+24050</f>
        <v>3581998.24</v>
      </c>
      <c r="H34" s="210">
        <f>+C34-G34</f>
        <v>418001.75999999978</v>
      </c>
      <c r="I34" s="210">
        <v>3581998.24</v>
      </c>
      <c r="J34" s="207"/>
      <c r="K34" s="234"/>
      <c r="L34" s="177">
        <f t="shared" si="0"/>
        <v>418001.75999999978</v>
      </c>
      <c r="N34" s="177"/>
      <c r="O34" s="177"/>
    </row>
    <row r="35" spans="1:15" s="175" customFormat="1" ht="15.75" x14ac:dyDescent="0.25">
      <c r="A35" s="235" t="s">
        <v>281</v>
      </c>
      <c r="B35" s="224"/>
      <c r="C35" s="236"/>
      <c r="D35" s="224"/>
      <c r="E35" s="224"/>
      <c r="F35" s="237"/>
      <c r="G35" s="236"/>
      <c r="H35" s="224"/>
      <c r="I35" s="224"/>
      <c r="J35" s="224"/>
      <c r="K35" s="220"/>
      <c r="L35" s="177">
        <f t="shared" si="0"/>
        <v>0</v>
      </c>
      <c r="N35" s="177"/>
      <c r="O35" s="177"/>
    </row>
    <row r="36" spans="1:15" s="175" customFormat="1" ht="15.75" x14ac:dyDescent="0.25">
      <c r="A36" s="233" t="s">
        <v>282</v>
      </c>
      <c r="B36" s="224"/>
      <c r="C36" s="236"/>
      <c r="D36" s="224"/>
      <c r="E36" s="224"/>
      <c r="F36" s="237"/>
      <c r="G36" s="236"/>
      <c r="H36" s="224"/>
      <c r="I36" s="224"/>
      <c r="J36" s="224"/>
      <c r="K36" s="238" t="s">
        <v>283</v>
      </c>
      <c r="L36" s="177">
        <f t="shared" si="0"/>
        <v>0</v>
      </c>
      <c r="N36" s="177"/>
      <c r="O36" s="177"/>
    </row>
    <row r="37" spans="1:15" s="175" customFormat="1" ht="15.75" x14ac:dyDescent="0.25">
      <c r="A37" s="239"/>
      <c r="B37" s="219" t="s">
        <v>284</v>
      </c>
      <c r="C37" s="218">
        <v>500000</v>
      </c>
      <c r="D37" s="240">
        <v>43030</v>
      </c>
      <c r="E37" s="214"/>
      <c r="F37" s="217">
        <v>1</v>
      </c>
      <c r="G37" s="218"/>
      <c r="H37" s="214"/>
      <c r="I37" s="218"/>
      <c r="J37" s="214"/>
      <c r="K37" s="241"/>
      <c r="L37" s="177">
        <f t="shared" si="0"/>
        <v>500000</v>
      </c>
      <c r="N37" s="177"/>
      <c r="O37" s="177"/>
    </row>
    <row r="38" spans="1:15" s="175" customFormat="1" ht="15.75" x14ac:dyDescent="0.25">
      <c r="A38" s="239"/>
      <c r="B38" s="219" t="s">
        <v>285</v>
      </c>
      <c r="C38" s="218">
        <v>1060000</v>
      </c>
      <c r="D38" s="240">
        <v>43030</v>
      </c>
      <c r="E38" s="214"/>
      <c r="F38" s="217">
        <v>1</v>
      </c>
      <c r="G38" s="218"/>
      <c r="H38" s="214"/>
      <c r="I38" s="214"/>
      <c r="J38" s="214"/>
      <c r="K38" s="241"/>
      <c r="L38" s="177">
        <f t="shared" si="0"/>
        <v>1060000</v>
      </c>
      <c r="N38" s="177"/>
      <c r="O38" s="177"/>
    </row>
    <row r="39" spans="1:15" s="175" customFormat="1" ht="15.75" x14ac:dyDescent="0.25">
      <c r="A39" s="234"/>
      <c r="B39" s="207"/>
      <c r="C39" s="210"/>
      <c r="D39" s="207"/>
      <c r="E39" s="207"/>
      <c r="F39" s="242"/>
      <c r="G39" s="210"/>
      <c r="H39" s="207"/>
      <c r="I39" s="207"/>
      <c r="J39" s="207"/>
      <c r="K39" s="243"/>
      <c r="L39" s="177">
        <f t="shared" si="0"/>
        <v>0</v>
      </c>
      <c r="N39" s="177"/>
      <c r="O39" s="177"/>
    </row>
    <row r="40" spans="1:15" ht="45" x14ac:dyDescent="0.25">
      <c r="A40" s="192" t="s">
        <v>286</v>
      </c>
      <c r="B40" s="197"/>
      <c r="C40" s="199">
        <v>10647492</v>
      </c>
      <c r="D40" s="203" t="s">
        <v>287</v>
      </c>
      <c r="E40" s="193"/>
      <c r="F40" s="196"/>
      <c r="G40" s="199"/>
      <c r="H40" s="199"/>
      <c r="I40" s="199"/>
      <c r="J40" s="193"/>
      <c r="K40" s="192" t="s">
        <v>288</v>
      </c>
      <c r="L40" s="177">
        <f t="shared" si="0"/>
        <v>10647492</v>
      </c>
      <c r="N40" s="177"/>
    </row>
    <row r="41" spans="1:15" ht="15.75" hidden="1" customHeight="1" x14ac:dyDescent="0.25">
      <c r="A41" s="244" t="s">
        <v>289</v>
      </c>
      <c r="B41" s="197"/>
      <c r="C41" s="199"/>
      <c r="D41" s="203"/>
      <c r="E41" s="193"/>
      <c r="F41" s="196"/>
      <c r="G41" s="199"/>
      <c r="H41" s="199"/>
      <c r="I41" s="199"/>
      <c r="J41" s="193"/>
      <c r="K41" s="192"/>
      <c r="L41" s="177">
        <f t="shared" si="0"/>
        <v>0</v>
      </c>
      <c r="N41" s="177"/>
    </row>
    <row r="42" spans="1:15" ht="41.25" hidden="1" customHeight="1" x14ac:dyDescent="0.25">
      <c r="A42" s="192" t="s">
        <v>290</v>
      </c>
      <c r="B42" s="197"/>
      <c r="C42" s="199">
        <v>1890000</v>
      </c>
      <c r="D42" s="203" t="s">
        <v>291</v>
      </c>
      <c r="E42" s="193"/>
      <c r="F42" s="196">
        <f>948991.96/1890000</f>
        <v>0.50211214814814809</v>
      </c>
      <c r="G42" s="199">
        <f>188100+188100+316675+124446.96+131670</f>
        <v>948991.96</v>
      </c>
      <c r="H42" s="199">
        <v>1890000</v>
      </c>
      <c r="I42" s="199"/>
      <c r="J42" s="193"/>
      <c r="K42" s="192" t="s">
        <v>292</v>
      </c>
      <c r="L42" s="177">
        <f t="shared" si="0"/>
        <v>941008.04</v>
      </c>
      <c r="N42" s="177"/>
    </row>
    <row r="43" spans="1:15" ht="41.25" hidden="1" customHeight="1" x14ac:dyDescent="0.25">
      <c r="A43" s="192" t="s">
        <v>293</v>
      </c>
      <c r="B43" s="197"/>
      <c r="C43" s="199">
        <v>1264500</v>
      </c>
      <c r="D43" s="203" t="s">
        <v>294</v>
      </c>
      <c r="E43" s="193"/>
      <c r="F43" s="196">
        <v>1</v>
      </c>
      <c r="G43" s="199">
        <f>1264500-10500+10500</f>
        <v>1264500</v>
      </c>
      <c r="H43" s="199">
        <f>+C43-G43</f>
        <v>0</v>
      </c>
      <c r="I43" s="199">
        <v>1264500</v>
      </c>
      <c r="J43" s="193"/>
      <c r="K43" s="192" t="s">
        <v>252</v>
      </c>
      <c r="L43" s="177">
        <f t="shared" si="0"/>
        <v>0</v>
      </c>
      <c r="N43" s="177"/>
    </row>
    <row r="44" spans="1:15" ht="41.25" hidden="1" customHeight="1" x14ac:dyDescent="0.25">
      <c r="A44" s="192" t="s">
        <v>295</v>
      </c>
      <c r="B44" s="197"/>
      <c r="C44" s="199">
        <v>1264500</v>
      </c>
      <c r="D44" s="203" t="s">
        <v>294</v>
      </c>
      <c r="E44" s="193"/>
      <c r="F44" s="196">
        <v>1</v>
      </c>
      <c r="G44" s="199">
        <f>1264500-10500+10500</f>
        <v>1264500</v>
      </c>
      <c r="H44" s="199">
        <f>+C44-G44</f>
        <v>0</v>
      </c>
      <c r="I44" s="199">
        <v>1264500</v>
      </c>
      <c r="J44" s="193"/>
      <c r="K44" s="192" t="s">
        <v>252</v>
      </c>
      <c r="L44" s="177">
        <f t="shared" si="0"/>
        <v>0</v>
      </c>
      <c r="N44" s="177"/>
    </row>
    <row r="45" spans="1:15" ht="15.75" hidden="1" customHeight="1" x14ac:dyDescent="0.25">
      <c r="A45" s="244" t="s">
        <v>296</v>
      </c>
      <c r="B45" s="197"/>
      <c r="C45" s="199"/>
      <c r="D45" s="203"/>
      <c r="E45" s="193"/>
      <c r="F45" s="196"/>
      <c r="G45" s="199"/>
      <c r="H45" s="199"/>
      <c r="I45" s="199"/>
      <c r="J45" s="193"/>
      <c r="K45" s="192"/>
      <c r="L45" s="177">
        <f t="shared" si="0"/>
        <v>0</v>
      </c>
      <c r="N45" s="177"/>
    </row>
    <row r="46" spans="1:15" ht="90" hidden="1" x14ac:dyDescent="0.25">
      <c r="A46" s="192" t="s">
        <v>297</v>
      </c>
      <c r="B46" s="197"/>
      <c r="C46" s="199">
        <v>905000</v>
      </c>
      <c r="D46" s="203" t="s">
        <v>298</v>
      </c>
      <c r="E46" s="193"/>
      <c r="F46" s="196">
        <v>1</v>
      </c>
      <c r="G46" s="199">
        <f>111357.38+2863.64+39000+5616.38+7505+2000+61200+4455.99+2969.26+4880.54+365120+265200+4126.09</f>
        <v>876294.28</v>
      </c>
      <c r="H46" s="199">
        <f>+C46-G46</f>
        <v>28705.719999999972</v>
      </c>
      <c r="I46" s="199">
        <v>111357.38</v>
      </c>
      <c r="J46" s="193"/>
      <c r="K46" s="192" t="s">
        <v>299</v>
      </c>
      <c r="L46" s="177">
        <f t="shared" si="0"/>
        <v>28705.719999999972</v>
      </c>
      <c r="N46" s="177"/>
    </row>
    <row r="47" spans="1:15" ht="15.75" customHeight="1" x14ac:dyDescent="0.25">
      <c r="A47" s="244" t="s">
        <v>300</v>
      </c>
      <c r="B47" s="197"/>
      <c r="C47" s="199"/>
      <c r="D47" s="203"/>
      <c r="E47" s="193"/>
      <c r="F47" s="196"/>
      <c r="G47" s="199"/>
      <c r="H47" s="199"/>
      <c r="I47" s="199"/>
      <c r="J47" s="193"/>
      <c r="K47" s="192"/>
      <c r="L47" s="177">
        <f t="shared" si="0"/>
        <v>0</v>
      </c>
      <c r="N47" s="177"/>
    </row>
    <row r="48" spans="1:15" ht="47.25" customHeight="1" x14ac:dyDescent="0.25">
      <c r="A48" s="192" t="s">
        <v>301</v>
      </c>
      <c r="B48" s="197" t="s">
        <v>302</v>
      </c>
      <c r="C48" s="199">
        <v>200000</v>
      </c>
      <c r="D48" s="203" t="s">
        <v>303</v>
      </c>
      <c r="E48" s="193"/>
      <c r="F48" s="196">
        <v>1</v>
      </c>
      <c r="G48" s="199">
        <v>193836</v>
      </c>
      <c r="H48" s="199"/>
      <c r="I48" s="199"/>
      <c r="J48" s="193"/>
      <c r="K48" s="192" t="s">
        <v>304</v>
      </c>
      <c r="L48" s="177">
        <f t="shared" si="0"/>
        <v>6164</v>
      </c>
      <c r="N48" s="177"/>
    </row>
    <row r="49" spans="1:15" ht="30" customHeight="1" x14ac:dyDescent="0.25">
      <c r="A49" s="244" t="s">
        <v>305</v>
      </c>
      <c r="B49" s="197"/>
      <c r="C49" s="199"/>
      <c r="D49" s="203"/>
      <c r="E49" s="193"/>
      <c r="F49" s="196"/>
      <c r="G49" s="199"/>
      <c r="H49" s="199"/>
      <c r="I49" s="199"/>
      <c r="J49" s="193"/>
      <c r="K49" s="192"/>
      <c r="L49" s="177">
        <f t="shared" si="0"/>
        <v>0</v>
      </c>
      <c r="N49" s="177"/>
    </row>
    <row r="50" spans="1:15" ht="48.75" customHeight="1" x14ac:dyDescent="0.25">
      <c r="A50" s="192" t="s">
        <v>306</v>
      </c>
      <c r="B50" s="197"/>
      <c r="C50" s="199">
        <v>6000000</v>
      </c>
      <c r="D50" s="203" t="s">
        <v>307</v>
      </c>
      <c r="E50" s="193"/>
      <c r="F50" s="196"/>
      <c r="G50" s="199"/>
      <c r="H50" s="199"/>
      <c r="I50" s="199"/>
      <c r="J50" s="193"/>
      <c r="K50" s="192"/>
      <c r="L50" s="177">
        <f t="shared" si="0"/>
        <v>6000000</v>
      </c>
      <c r="N50" s="177"/>
    </row>
    <row r="51" spans="1:15" ht="15.75" x14ac:dyDescent="0.25">
      <c r="A51" s="245" t="s">
        <v>308</v>
      </c>
      <c r="B51" s="197"/>
      <c r="C51" s="199"/>
      <c r="D51" s="203"/>
      <c r="E51" s="193"/>
      <c r="F51" s="196"/>
      <c r="G51" s="199"/>
      <c r="H51" s="199"/>
      <c r="I51" s="199"/>
      <c r="J51" s="193"/>
      <c r="K51" s="192"/>
      <c r="L51" s="177">
        <f t="shared" si="0"/>
        <v>0</v>
      </c>
      <c r="N51" s="177"/>
    </row>
    <row r="52" spans="1:15" ht="90" hidden="1" x14ac:dyDescent="0.25">
      <c r="A52" s="246" t="s">
        <v>309</v>
      </c>
      <c r="B52" s="197" t="s">
        <v>302</v>
      </c>
      <c r="C52" s="199">
        <v>5000000</v>
      </c>
      <c r="D52" s="247" t="s">
        <v>310</v>
      </c>
      <c r="E52" s="193"/>
      <c r="F52" s="196">
        <v>1</v>
      </c>
      <c r="G52" s="199">
        <f>5000000-36738</f>
        <v>4963262</v>
      </c>
      <c r="H52" s="199"/>
      <c r="I52" s="199"/>
      <c r="J52" s="193"/>
      <c r="K52" s="192" t="s">
        <v>311</v>
      </c>
      <c r="L52" s="177">
        <f t="shared" si="0"/>
        <v>36738</v>
      </c>
      <c r="N52" s="177"/>
    </row>
    <row r="53" spans="1:15" ht="45" x14ac:dyDescent="0.25">
      <c r="A53" s="246" t="s">
        <v>312</v>
      </c>
      <c r="B53" s="197" t="s">
        <v>302</v>
      </c>
      <c r="C53" s="199">
        <v>10000000</v>
      </c>
      <c r="D53" s="247" t="s">
        <v>313</v>
      </c>
      <c r="E53" s="193"/>
      <c r="F53" s="196">
        <v>0</v>
      </c>
      <c r="G53" s="199">
        <v>0</v>
      </c>
      <c r="H53" s="199"/>
      <c r="I53" s="199"/>
      <c r="J53" s="193"/>
      <c r="K53" s="192" t="s">
        <v>314</v>
      </c>
      <c r="L53" s="177"/>
      <c r="N53" s="177"/>
    </row>
    <row r="54" spans="1:15" ht="15.75" x14ac:dyDescent="0.25">
      <c r="A54" s="245" t="s">
        <v>315</v>
      </c>
      <c r="B54" s="197"/>
      <c r="C54" s="199"/>
      <c r="D54" s="247"/>
      <c r="E54" s="193"/>
      <c r="F54" s="196"/>
      <c r="G54" s="199"/>
      <c r="H54" s="199"/>
      <c r="I54" s="199"/>
      <c r="J54" s="193"/>
      <c r="K54" s="192"/>
      <c r="L54" s="177"/>
      <c r="N54" s="177"/>
    </row>
    <row r="55" spans="1:15" ht="45" customHeight="1" x14ac:dyDescent="0.25">
      <c r="A55" s="246" t="s">
        <v>316</v>
      </c>
      <c r="B55" s="197"/>
      <c r="C55" s="199">
        <v>732125</v>
      </c>
      <c r="D55" s="203" t="s">
        <v>317</v>
      </c>
      <c r="E55" s="193"/>
      <c r="F55" s="196">
        <f>+G55/C55</f>
        <v>0.98770701724432308</v>
      </c>
      <c r="G55" s="199">
        <f>732125-9000</f>
        <v>723125</v>
      </c>
      <c r="H55" s="199"/>
      <c r="I55" s="199"/>
      <c r="J55" s="193"/>
      <c r="K55" s="192" t="s">
        <v>318</v>
      </c>
      <c r="L55" s="177"/>
      <c r="N55" s="177"/>
    </row>
    <row r="56" spans="1:15" ht="45" customHeight="1" x14ac:dyDescent="0.25">
      <c r="A56" s="246" t="s">
        <v>319</v>
      </c>
      <c r="B56" s="197"/>
      <c r="C56" s="199">
        <v>799125</v>
      </c>
      <c r="D56" s="203" t="s">
        <v>317</v>
      </c>
      <c r="E56" s="193"/>
      <c r="F56" s="196">
        <f>+G56/C56</f>
        <v>1</v>
      </c>
      <c r="G56" s="199">
        <v>799125</v>
      </c>
      <c r="H56" s="199"/>
      <c r="I56" s="199"/>
      <c r="J56" s="193"/>
      <c r="K56" s="192" t="s">
        <v>320</v>
      </c>
      <c r="L56" s="177"/>
      <c r="N56" s="177"/>
    </row>
    <row r="57" spans="1:15" ht="45" x14ac:dyDescent="0.25">
      <c r="A57" s="246" t="s">
        <v>321</v>
      </c>
      <c r="B57" s="197"/>
      <c r="C57" s="199">
        <v>210000</v>
      </c>
      <c r="D57" s="203" t="s">
        <v>317</v>
      </c>
      <c r="E57" s="193"/>
      <c r="F57" s="196">
        <f>+G57/C57</f>
        <v>0.96666666666666667</v>
      </c>
      <c r="G57" s="199">
        <v>203000</v>
      </c>
      <c r="H57" s="199"/>
      <c r="I57" s="199"/>
      <c r="J57" s="193"/>
      <c r="K57" s="192" t="s">
        <v>322</v>
      </c>
      <c r="L57" s="177"/>
      <c r="N57" s="177"/>
    </row>
    <row r="58" spans="1:15" ht="15.75" hidden="1" x14ac:dyDescent="0.25">
      <c r="A58" s="248" t="s">
        <v>323</v>
      </c>
      <c r="B58" s="197"/>
      <c r="C58" s="199"/>
      <c r="D58" s="247"/>
      <c r="E58" s="193"/>
      <c r="F58" s="196"/>
      <c r="G58" s="199"/>
      <c r="H58" s="199"/>
      <c r="I58" s="199"/>
      <c r="J58" s="193"/>
      <c r="K58" s="192"/>
      <c r="L58" s="177">
        <f t="shared" si="0"/>
        <v>0</v>
      </c>
      <c r="N58" s="177"/>
    </row>
    <row r="59" spans="1:15" ht="30" hidden="1" x14ac:dyDescent="0.25">
      <c r="A59" s="249" t="s">
        <v>324</v>
      </c>
      <c r="B59" s="197"/>
      <c r="C59" s="199"/>
      <c r="D59" s="203"/>
      <c r="E59" s="193"/>
      <c r="F59" s="196"/>
      <c r="G59" s="199"/>
      <c r="H59" s="199"/>
      <c r="I59" s="199"/>
      <c r="J59" s="193"/>
      <c r="K59" s="192" t="s">
        <v>325</v>
      </c>
      <c r="L59" s="177">
        <f t="shared" si="0"/>
        <v>0</v>
      </c>
      <c r="N59" s="177"/>
    </row>
    <row r="60" spans="1:15" s="175" customFormat="1" ht="15.75" x14ac:dyDescent="0.25">
      <c r="A60" s="235" t="s">
        <v>326</v>
      </c>
      <c r="B60" s="205"/>
      <c r="C60" s="206"/>
      <c r="D60" s="205"/>
      <c r="E60" s="207"/>
      <c r="F60" s="208"/>
      <c r="G60" s="210"/>
      <c r="H60" s="207"/>
      <c r="I60" s="207"/>
      <c r="J60" s="207"/>
      <c r="K60" s="205"/>
      <c r="L60" s="177">
        <f t="shared" si="0"/>
        <v>0</v>
      </c>
      <c r="N60" s="177"/>
      <c r="O60" s="177"/>
    </row>
    <row r="61" spans="1:15" s="175" customFormat="1" ht="41.25" customHeight="1" x14ac:dyDescent="0.25">
      <c r="A61" s="197" t="s">
        <v>327</v>
      </c>
      <c r="B61" s="197"/>
      <c r="C61" s="199">
        <v>100000</v>
      </c>
      <c r="D61" s="250" t="s">
        <v>328</v>
      </c>
      <c r="E61" s="193"/>
      <c r="F61" s="196">
        <v>0</v>
      </c>
      <c r="G61" s="194"/>
      <c r="H61" s="193"/>
      <c r="I61" s="193"/>
      <c r="J61" s="193"/>
      <c r="K61" s="197"/>
      <c r="L61" s="177">
        <f t="shared" si="0"/>
        <v>100000</v>
      </c>
      <c r="N61" s="177"/>
      <c r="O61" s="177"/>
    </row>
    <row r="62" spans="1:15" ht="41.25" customHeight="1" x14ac:dyDescent="0.25">
      <c r="A62" s="192" t="s">
        <v>329</v>
      </c>
      <c r="B62" s="197"/>
      <c r="C62" s="199">
        <v>3000</v>
      </c>
      <c r="D62" s="203" t="s">
        <v>330</v>
      </c>
      <c r="E62" s="193"/>
      <c r="F62" s="196">
        <v>0</v>
      </c>
      <c r="G62" s="199"/>
      <c r="H62" s="199"/>
      <c r="I62" s="199"/>
      <c r="J62" s="193"/>
      <c r="K62" s="192"/>
      <c r="L62" s="177">
        <f t="shared" si="0"/>
        <v>3000</v>
      </c>
      <c r="N62" s="177"/>
    </row>
    <row r="63" spans="1:15" ht="45" customHeight="1" x14ac:dyDescent="0.25">
      <c r="A63" s="192" t="s">
        <v>331</v>
      </c>
      <c r="B63" s="197"/>
      <c r="C63" s="199">
        <v>50000</v>
      </c>
      <c r="D63" s="203" t="s">
        <v>332</v>
      </c>
      <c r="E63" s="193"/>
      <c r="F63" s="196">
        <v>0</v>
      </c>
      <c r="G63" s="199"/>
      <c r="H63" s="199"/>
      <c r="I63" s="199"/>
      <c r="J63" s="193"/>
      <c r="K63" s="192" t="s">
        <v>333</v>
      </c>
      <c r="L63" s="177">
        <f t="shared" si="0"/>
        <v>50000</v>
      </c>
      <c r="N63" s="177"/>
    </row>
    <row r="64" spans="1:15" ht="41.25" customHeight="1" x14ac:dyDescent="0.25">
      <c r="A64" s="192" t="s">
        <v>334</v>
      </c>
      <c r="B64" s="197"/>
      <c r="C64" s="199">
        <v>7610</v>
      </c>
      <c r="D64" s="203" t="s">
        <v>335</v>
      </c>
      <c r="E64" s="193"/>
      <c r="F64" s="196">
        <v>0</v>
      </c>
      <c r="G64" s="199"/>
      <c r="H64" s="199"/>
      <c r="I64" s="199"/>
      <c r="J64" s="193"/>
      <c r="K64" s="192"/>
      <c r="L64" s="177">
        <f t="shared" si="0"/>
        <v>7610</v>
      </c>
      <c r="N64" s="177"/>
    </row>
    <row r="65" spans="1:14" ht="41.25" hidden="1" customHeight="1" x14ac:dyDescent="0.25">
      <c r="A65" s="192" t="s">
        <v>336</v>
      </c>
      <c r="B65" s="197"/>
      <c r="C65" s="199">
        <v>56400</v>
      </c>
      <c r="D65" s="203" t="s">
        <v>337</v>
      </c>
      <c r="E65" s="193"/>
      <c r="F65" s="196">
        <v>1</v>
      </c>
      <c r="G65" s="199">
        <v>56400</v>
      </c>
      <c r="H65" s="199"/>
      <c r="I65" s="199"/>
      <c r="J65" s="193"/>
      <c r="K65" s="192" t="s">
        <v>269</v>
      </c>
      <c r="L65" s="177">
        <f t="shared" si="0"/>
        <v>0</v>
      </c>
      <c r="N65" s="177"/>
    </row>
    <row r="66" spans="1:14" ht="15.75" hidden="1" x14ac:dyDescent="0.25">
      <c r="A66" s="192" t="s">
        <v>338</v>
      </c>
      <c r="B66" s="197" t="s">
        <v>302</v>
      </c>
      <c r="C66" s="199">
        <v>51700000</v>
      </c>
      <c r="D66" s="203" t="s">
        <v>339</v>
      </c>
      <c r="E66" s="193"/>
      <c r="F66" s="196">
        <v>1</v>
      </c>
      <c r="G66" s="199">
        <v>51700000</v>
      </c>
      <c r="H66" s="199"/>
      <c r="I66" s="199"/>
      <c r="J66" s="193"/>
      <c r="K66" s="192" t="s">
        <v>340</v>
      </c>
      <c r="L66" s="177">
        <f t="shared" si="0"/>
        <v>0</v>
      </c>
      <c r="N66" s="177"/>
    </row>
    <row r="67" spans="1:14" ht="41.25" hidden="1" customHeight="1" x14ac:dyDescent="0.25">
      <c r="A67" s="192" t="s">
        <v>341</v>
      </c>
      <c r="B67" s="197" t="s">
        <v>302</v>
      </c>
      <c r="C67" s="199">
        <v>2319000</v>
      </c>
      <c r="D67" s="203" t="s">
        <v>342</v>
      </c>
      <c r="E67" s="193"/>
      <c r="F67" s="196">
        <v>1</v>
      </c>
      <c r="G67" s="199">
        <f>2205000+114000</f>
        <v>2319000</v>
      </c>
      <c r="H67" s="199"/>
      <c r="I67" s="199"/>
      <c r="J67" s="193"/>
      <c r="K67" s="192" t="s">
        <v>343</v>
      </c>
      <c r="L67" s="177">
        <f t="shared" si="0"/>
        <v>0</v>
      </c>
      <c r="N67" s="177"/>
    </row>
    <row r="68" spans="1:14" ht="55.5" hidden="1" customHeight="1" x14ac:dyDescent="0.25">
      <c r="A68" s="192" t="s">
        <v>344</v>
      </c>
      <c r="B68" s="197" t="s">
        <v>302</v>
      </c>
      <c r="C68" s="199">
        <v>1400000</v>
      </c>
      <c r="D68" s="203" t="s">
        <v>345</v>
      </c>
      <c r="E68" s="193"/>
      <c r="F68" s="196">
        <v>1</v>
      </c>
      <c r="G68" s="199">
        <v>1399950</v>
      </c>
      <c r="H68" s="199"/>
      <c r="I68" s="199"/>
      <c r="J68" s="193"/>
      <c r="K68" s="192" t="s">
        <v>346</v>
      </c>
      <c r="L68" s="177">
        <f t="shared" si="0"/>
        <v>50</v>
      </c>
      <c r="N68" s="177"/>
    </row>
    <row r="69" spans="1:14" ht="41.25" customHeight="1" x14ac:dyDescent="0.25">
      <c r="A69" s="192" t="s">
        <v>347</v>
      </c>
      <c r="B69" s="197"/>
      <c r="C69" s="199">
        <v>55200</v>
      </c>
      <c r="D69" s="203" t="s">
        <v>348</v>
      </c>
      <c r="E69" s="193"/>
      <c r="F69" s="196">
        <v>0</v>
      </c>
      <c r="G69" s="199"/>
      <c r="H69" s="199"/>
      <c r="I69" s="199"/>
      <c r="J69" s="193"/>
      <c r="K69" s="192"/>
      <c r="L69" s="177">
        <f t="shared" si="0"/>
        <v>55200</v>
      </c>
      <c r="N69" s="177"/>
    </row>
    <row r="70" spans="1:14" ht="90" x14ac:dyDescent="0.25">
      <c r="A70" s="192" t="s">
        <v>349</v>
      </c>
      <c r="B70" s="192" t="s">
        <v>350</v>
      </c>
      <c r="C70" s="199">
        <v>270000</v>
      </c>
      <c r="D70" s="203" t="s">
        <v>351</v>
      </c>
      <c r="E70" s="193"/>
      <c r="F70" s="196"/>
      <c r="G70" s="199"/>
      <c r="H70" s="199"/>
      <c r="I70" s="199"/>
      <c r="J70" s="193"/>
      <c r="K70" s="192"/>
      <c r="L70" s="177">
        <f t="shared" si="0"/>
        <v>270000</v>
      </c>
      <c r="N70" s="177"/>
    </row>
    <row r="71" spans="1:14" ht="15.75" x14ac:dyDescent="0.25">
      <c r="A71" s="251"/>
      <c r="B71" s="251"/>
      <c r="C71" s="252"/>
      <c r="D71" s="253"/>
      <c r="F71" s="254"/>
      <c r="G71" s="252"/>
      <c r="H71" s="252"/>
      <c r="I71" s="252"/>
      <c r="K71" s="251"/>
      <c r="L71" s="177"/>
      <c r="N71" s="177"/>
    </row>
    <row r="72" spans="1:14" ht="53.25" customHeight="1" x14ac:dyDescent="0.25">
      <c r="A72" s="255" t="s">
        <v>352</v>
      </c>
      <c r="B72" s="255"/>
      <c r="C72" s="255"/>
      <c r="D72" s="255"/>
      <c r="E72" s="255"/>
    </row>
    <row r="73" spans="1:14" x14ac:dyDescent="0.25">
      <c r="B73" s="256" t="s">
        <v>88</v>
      </c>
      <c r="G73" s="257" t="s">
        <v>89</v>
      </c>
      <c r="H73" s="257"/>
      <c r="I73" s="257"/>
      <c r="J73" s="257"/>
    </row>
    <row r="74" spans="1:14" x14ac:dyDescent="0.25">
      <c r="B74" s="258" t="s">
        <v>208</v>
      </c>
      <c r="G74" s="259" t="s">
        <v>92</v>
      </c>
      <c r="H74" s="259"/>
      <c r="I74" s="259"/>
      <c r="J74" s="259"/>
    </row>
    <row r="76" spans="1:14" x14ac:dyDescent="0.25">
      <c r="A76" s="260"/>
    </row>
    <row r="83" spans="11:12" x14ac:dyDescent="0.25">
      <c r="K83" s="181"/>
      <c r="L83" s="179"/>
    </row>
  </sheetData>
  <sheetProtection selectLockedCells="1" selectUnlockedCells="1"/>
  <mergeCells count="30">
    <mergeCell ref="A36:A39"/>
    <mergeCell ref="K36:K39"/>
    <mergeCell ref="A72:E72"/>
    <mergeCell ref="G73:J73"/>
    <mergeCell ref="G74:J74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9" max="10" man="1"/>
    <brk id="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E6FB-AD0F-473D-9AC1-4926C7ABE421}">
  <sheetPr>
    <tabColor rgb="FFFF0000"/>
    <pageSetUpPr fitToPage="1"/>
  </sheetPr>
  <dimension ref="A1:AE53"/>
  <sheetViews>
    <sheetView workbookViewId="0">
      <pane xSplit="7" ySplit="2" topLeftCell="U17" activePane="bottomRight" state="frozen"/>
      <selection pane="topRight" activeCell="H1" sqref="H1"/>
      <selection pane="bottomLeft" activeCell="A3" sqref="A3"/>
      <selection pane="bottomRight" activeCell="F36" sqref="F36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9" max="9" width="19" hidden="1" customWidth="1"/>
    <col min="10" max="16" width="0" hidden="1" customWidth="1"/>
    <col min="17" max="17" width="15.42578125" style="261" customWidth="1"/>
    <col min="18" max="18" width="15" style="261" customWidth="1"/>
    <col min="19" max="19" width="16.42578125" hidden="1" customWidth="1"/>
    <col min="20" max="20" width="13.42578125" hidden="1" customWidth="1"/>
    <col min="21" max="21" width="16.42578125" customWidth="1"/>
    <col min="22" max="22" width="13.42578125" customWidth="1"/>
    <col min="23" max="23" width="15.140625" style="261" customWidth="1"/>
    <col min="24" max="24" width="12.5703125" style="261" customWidth="1"/>
    <col min="25" max="25" width="17" customWidth="1"/>
    <col min="26" max="26" width="13.140625" customWidth="1"/>
  </cols>
  <sheetData>
    <row r="1" spans="1:31" x14ac:dyDescent="0.25">
      <c r="G1" s="84" t="s">
        <v>353</v>
      </c>
    </row>
    <row r="2" spans="1:31" x14ac:dyDescent="0.25">
      <c r="A2" s="88" t="s">
        <v>354</v>
      </c>
    </row>
    <row r="5" spans="1:31" ht="15.75" x14ac:dyDescent="0.25">
      <c r="A5" s="65" t="s">
        <v>355</v>
      </c>
      <c r="B5" s="65"/>
      <c r="C5" s="65"/>
      <c r="D5" s="65"/>
      <c r="E5" s="65"/>
      <c r="F5" s="65"/>
      <c r="G5" s="65"/>
    </row>
    <row r="6" spans="1:31" x14ac:dyDescent="0.25">
      <c r="A6" s="80" t="s">
        <v>356</v>
      </c>
      <c r="B6" s="80"/>
      <c r="C6" s="80"/>
      <c r="D6" s="80"/>
      <c r="E6" s="80"/>
      <c r="F6" s="80"/>
      <c r="G6" s="80"/>
      <c r="I6" t="s">
        <v>357</v>
      </c>
      <c r="K6" t="s">
        <v>358</v>
      </c>
      <c r="M6" t="s">
        <v>359</v>
      </c>
      <c r="O6" t="s">
        <v>360</v>
      </c>
      <c r="Q6" s="261" t="s">
        <v>361</v>
      </c>
      <c r="S6" t="s">
        <v>362</v>
      </c>
      <c r="U6" t="s">
        <v>363</v>
      </c>
      <c r="W6" s="261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84" t="s">
        <v>302</v>
      </c>
    </row>
    <row r="10" spans="1:31" x14ac:dyDescent="0.25">
      <c r="A10" s="84" t="s">
        <v>369</v>
      </c>
      <c r="E10" s="84" t="s">
        <v>370</v>
      </c>
      <c r="F10" s="262">
        <f>12965330.83-5956.42-420</f>
        <v>12958954.41</v>
      </c>
    </row>
    <row r="12" spans="1:31" x14ac:dyDescent="0.25">
      <c r="A12" s="84" t="s">
        <v>371</v>
      </c>
      <c r="C12" s="84" t="s">
        <v>372</v>
      </c>
    </row>
    <row r="13" spans="1:31" x14ac:dyDescent="0.25">
      <c r="A13" s="84"/>
      <c r="C13" t="s">
        <v>373</v>
      </c>
    </row>
    <row r="15" spans="1:31" x14ac:dyDescent="0.25">
      <c r="C15" s="84" t="s">
        <v>374</v>
      </c>
      <c r="F15" s="61"/>
    </row>
    <row r="16" spans="1:31" x14ac:dyDescent="0.25">
      <c r="F16" s="61">
        <v>0</v>
      </c>
    </row>
    <row r="17" spans="3:26" x14ac:dyDescent="0.25">
      <c r="F17" s="61">
        <v>0</v>
      </c>
      <c r="H17" s="61"/>
    </row>
    <row r="18" spans="3:26" x14ac:dyDescent="0.25">
      <c r="C18" s="84" t="s">
        <v>375</v>
      </c>
    </row>
    <row r="19" spans="3:26" x14ac:dyDescent="0.25">
      <c r="C19" t="s">
        <v>376</v>
      </c>
      <c r="D19" s="60" t="s">
        <v>377</v>
      </c>
      <c r="F19" s="61">
        <f>SUM(I19:AF19)</f>
        <v>1089495</v>
      </c>
      <c r="R19" s="263">
        <f>SUM(R20)</f>
        <v>198495</v>
      </c>
      <c r="V19" s="264">
        <f>SUM(V20:V22)</f>
        <v>445500</v>
      </c>
      <c r="W19" s="263"/>
      <c r="X19" s="263">
        <f t="shared" ref="X19" si="0">SUM(X20:X22)</f>
        <v>222750</v>
      </c>
      <c r="Y19" s="265"/>
      <c r="Z19" s="265">
        <f t="shared" ref="Z19" si="1">SUM(Z20:Z22)</f>
        <v>222750</v>
      </c>
    </row>
    <row r="20" spans="3:26" hidden="1" x14ac:dyDescent="0.25">
      <c r="D20" s="60"/>
      <c r="F20" s="61"/>
      <c r="Q20" s="261" t="s">
        <v>378</v>
      </c>
      <c r="R20" s="266">
        <v>198495</v>
      </c>
      <c r="U20" t="s">
        <v>379</v>
      </c>
      <c r="V20" s="61">
        <v>24255</v>
      </c>
      <c r="W20" s="261" t="s">
        <v>380</v>
      </c>
      <c r="X20" s="266">
        <v>222750</v>
      </c>
      <c r="Y20" t="s">
        <v>381</v>
      </c>
      <c r="Z20" s="61">
        <v>222750</v>
      </c>
    </row>
    <row r="21" spans="3:26" hidden="1" x14ac:dyDescent="0.25">
      <c r="D21" s="60"/>
      <c r="F21" s="61"/>
      <c r="R21" s="266"/>
      <c r="U21" t="s">
        <v>382</v>
      </c>
      <c r="V21" s="61">
        <v>198495</v>
      </c>
    </row>
    <row r="22" spans="3:26" hidden="1" x14ac:dyDescent="0.25">
      <c r="D22" s="60"/>
      <c r="F22" s="61"/>
      <c r="R22" s="266"/>
      <c r="U22" t="s">
        <v>383</v>
      </c>
      <c r="V22" s="61">
        <v>222750</v>
      </c>
    </row>
    <row r="23" spans="3:26" x14ac:dyDescent="0.25">
      <c r="D23" s="60"/>
      <c r="F23" s="61"/>
      <c r="R23" s="266"/>
      <c r="V23" s="61"/>
    </row>
    <row r="24" spans="3:26" x14ac:dyDescent="0.25">
      <c r="C24" t="s">
        <v>384</v>
      </c>
      <c r="D24" s="60" t="s">
        <v>385</v>
      </c>
      <c r="F24" s="61">
        <f t="shared" ref="F24" si="2">SUM(I24:AF24)</f>
        <v>269093.42</v>
      </c>
      <c r="Z24" s="267">
        <f>SUM(Z25)</f>
        <v>269093.42</v>
      </c>
    </row>
    <row r="25" spans="3:26" hidden="1" x14ac:dyDescent="0.25">
      <c r="F25" s="61"/>
      <c r="Y25" t="s">
        <v>386</v>
      </c>
      <c r="Z25" s="61">
        <v>269093.42</v>
      </c>
    </row>
    <row r="26" spans="3:26" x14ac:dyDescent="0.25">
      <c r="F26" s="61"/>
      <c r="Z26" s="61"/>
    </row>
    <row r="27" spans="3:26" x14ac:dyDescent="0.25">
      <c r="C27" s="84" t="s">
        <v>387</v>
      </c>
    </row>
    <row r="28" spans="3:26" x14ac:dyDescent="0.25">
      <c r="F28" s="61">
        <v>0</v>
      </c>
    </row>
    <row r="29" spans="3:26" x14ac:dyDescent="0.25">
      <c r="F29" s="61">
        <v>0</v>
      </c>
    </row>
    <row r="30" spans="3:26" x14ac:dyDescent="0.25">
      <c r="C30" s="84" t="s">
        <v>388</v>
      </c>
    </row>
    <row r="31" spans="3:26" x14ac:dyDescent="0.25">
      <c r="F31" s="61">
        <v>0</v>
      </c>
    </row>
    <row r="32" spans="3:26" x14ac:dyDescent="0.25">
      <c r="F32" s="61">
        <v>0</v>
      </c>
    </row>
    <row r="33" spans="2:6" x14ac:dyDescent="0.25">
      <c r="F33" s="61"/>
    </row>
    <row r="34" spans="2:6" x14ac:dyDescent="0.25">
      <c r="B34" s="84" t="s">
        <v>389</v>
      </c>
      <c r="F34" s="61">
        <f>SUM(F15:F33)</f>
        <v>1358588.42</v>
      </c>
    </row>
    <row r="35" spans="2:6" ht="15.75" thickBot="1" x14ac:dyDescent="0.3">
      <c r="B35" s="84" t="s">
        <v>219</v>
      </c>
      <c r="E35" s="84" t="s">
        <v>370</v>
      </c>
      <c r="F35" s="268">
        <f>F10-F34</f>
        <v>11600365.99</v>
      </c>
    </row>
    <row r="36" spans="2:6" ht="15.75" thickTop="1" x14ac:dyDescent="0.25"/>
    <row r="41" spans="2:6" x14ac:dyDescent="0.25">
      <c r="D41" s="84" t="s">
        <v>390</v>
      </c>
    </row>
    <row r="44" spans="2:6" x14ac:dyDescent="0.25">
      <c r="D44" s="269" t="s">
        <v>88</v>
      </c>
    </row>
    <row r="45" spans="2:6" x14ac:dyDescent="0.25">
      <c r="D45" t="s">
        <v>208</v>
      </c>
    </row>
    <row r="49" spans="4:4" x14ac:dyDescent="0.25">
      <c r="D49" s="84" t="s">
        <v>391</v>
      </c>
    </row>
    <row r="52" spans="4:4" x14ac:dyDescent="0.25">
      <c r="D52" s="269" t="s">
        <v>89</v>
      </c>
    </row>
    <row r="53" spans="4:4" x14ac:dyDescent="0.25">
      <c r="D53" t="s">
        <v>392</v>
      </c>
    </row>
  </sheetData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BIDS RESULT</vt:lpstr>
      <vt:lpstr>MANPOWER COMPLEMENT</vt:lpstr>
      <vt:lpstr>UNLIQUIDATED CASH ADVANCE</vt:lpstr>
      <vt:lpstr>LDRRMF UTILIZATION</vt:lpstr>
      <vt:lpstr>TRUST FUND</vt:lpstr>
      <vt:lpstr>SEF UTILIZATION</vt:lpstr>
      <vt:lpstr>'LDRRMF UTILIZATION'!Print_Area</vt:lpstr>
      <vt:lpstr>'TRUST FUND'!Print_Area</vt:lpstr>
      <vt:lpstr>'LDRRMF UTILIZATION'!Print_Titles</vt:lpstr>
      <vt:lpstr>'TRUST FUND'!Print_Titles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HP User</cp:lastModifiedBy>
  <dcterms:created xsi:type="dcterms:W3CDTF">2022-12-14T13:41:51Z</dcterms:created>
  <dcterms:modified xsi:type="dcterms:W3CDTF">2022-12-14T14:02:51Z</dcterms:modified>
</cp:coreProperties>
</file>