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firstSheet="1" activeTab="5"/>
  </bookViews>
  <sheets>
    <sheet name="IRA 1ST QTR 2022" sheetId="1" r:id="rId1"/>
    <sheet name="MANPOWER COMPLEMENT 1ST QTR" sheetId="2" r:id="rId2"/>
    <sheet name="UNLIQUIDATED CA 1ST QTR 2022" sheetId="3" r:id="rId3"/>
    <sheet name="CASH FLOW 1ST QTR 2022" sheetId="4" r:id="rId4"/>
    <sheet name="TRUST FUND 1ST QTR 2022" sheetId="5" r:id="rId5"/>
    <sheet name="LDRRM UTILIZATION 1ST QTR 2022" sheetId="6" r:id="rId6"/>
    <sheet name="SEF UTILIZATION 1ST QTR 2022" sheetId="7" r:id="rId7"/>
    <sheet name="Sheet2" sheetId="8" r:id="rId8"/>
  </sheets>
  <externalReferences>
    <externalReference r:id="rId11"/>
  </externalReferences>
  <definedNames>
    <definedName name="Excel_BuiltIn_Print_Area_8" localSheetId="0">#REF!</definedName>
    <definedName name="Excel_BuiltIn_Print_Area_8">#REF!</definedName>
    <definedName name="_xlnm.Print_Area" localSheetId="3">'CASH FLOW 1ST QTR 2022'!$A$1:$E$46</definedName>
    <definedName name="_xlnm.Print_Area" localSheetId="5">'LDRRM UTILIZATION 1ST QTR 2022'!$A:$G</definedName>
    <definedName name="_xlnm.Print_Area" localSheetId="4">'TRUST FUND 1ST QTR 2022'!$A$1:$K$67</definedName>
    <definedName name="_xlnm.Print_Titles" localSheetId="3">'CASH FLOW 1ST QTR 2022'!$4:$8</definedName>
    <definedName name="_xlnm.Print_Titles" localSheetId="0">'IRA 1ST QTR 2022'!$5:$6</definedName>
    <definedName name="_xlnm.Print_Titles" localSheetId="5">'LDRRM UTILIZATION 1ST QTR 2022'!$8:$10</definedName>
    <definedName name="_xlnm.Print_Titles" localSheetId="4">'TRUST FUND 1ST QTR 2022'!$1:$9</definedName>
  </definedNames>
  <calcPr fullCalcOnLoad="1"/>
</workbook>
</file>

<file path=xl/sharedStrings.xml><?xml version="1.0" encoding="utf-8"?>
<sst xmlns="http://schemas.openxmlformats.org/spreadsheetml/2006/main" count="454" uniqueCount="364">
  <si>
    <t>20% COMPONENT OF THE IRA UTILIZATION</t>
  </si>
  <si>
    <t>FOR THE 1st  QUARTER CY 2022</t>
  </si>
  <si>
    <t>FUNCTION/PROGRAM PROJECT ACTIVITY</t>
  </si>
  <si>
    <t>LOCATION/COVERAGE</t>
  </si>
  <si>
    <t>TOTAL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</si>
  <si>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</si>
  <si>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</si>
  <si>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</si>
  <si>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</si>
  <si>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</si>
  <si>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</si>
  <si>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</si>
  <si>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</si>
  <si>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</si>
  <si>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</si>
  <si>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</si>
  <si>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</si>
  <si>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</si>
  <si>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</si>
  <si>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</si>
  <si>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</si>
  <si>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</si>
  <si>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</si>
  <si>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</si>
  <si>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</si>
  <si>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</si>
  <si>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</si>
  <si>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</si>
  <si>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</si>
  <si>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>Sub-total</t>
  </si>
  <si>
    <t xml:space="preserve">  ECONOMIC DEVELOPMENT</t>
  </si>
  <si>
    <t>Concreting of Farm-to-Market Road</t>
  </si>
  <si>
    <t>Road Widening</t>
  </si>
  <si>
    <t>Additional Funding for the Construction of Sumader SWIP</t>
  </si>
  <si>
    <t>Brgy. Sumader</t>
  </si>
  <si>
    <t>Rehabilitation of Spillway</t>
  </si>
  <si>
    <t>Improvement of small water impounfding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</si>
  <si>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</si>
  <si>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</si>
  <si>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</si>
  <si>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</si>
  <si>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</si>
  <si>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 xml:space="preserve">    Installation of Elecrical Wirings for Bldg. 1-6</t>
  </si>
  <si>
    <t xml:space="preserve">  ENVIRONMENTAL MANAGEMENT</t>
  </si>
  <si>
    <t>Solid Waste management Program</t>
  </si>
  <si>
    <t xml:space="preserve">       Upkeeping &amp; preservation of the City Waste Disposal Site</t>
  </si>
  <si>
    <t>reprogrammed</t>
  </si>
  <si>
    <t xml:space="preserve">       Construction of Slope Protection &amp; Drainage System along the Garbage pond &amp; Concreting of Road Network</t>
  </si>
  <si>
    <t xml:space="preserve">       Purchase of Dumptruck</t>
  </si>
  <si>
    <t>Construction of Roadway Slope Protection</t>
  </si>
  <si>
    <t>Dredging of Waterways (rivers/ creeks/ canals)</t>
  </si>
  <si>
    <t xml:space="preserve">  TOTAL SPA-20% DF</t>
  </si>
  <si>
    <t>We hereby certify that we have reviewed the contents and hereby attest to the veracity and correctness of the data or information contained in this document.</t>
  </si>
  <si>
    <t>WILMA T. ICUSPIT</t>
  </si>
  <si>
    <t>ENGR. ALBERT D. CHUA</t>
  </si>
  <si>
    <t>City Budget Officer</t>
  </si>
  <si>
    <t>City Mayor</t>
  </si>
  <si>
    <t>FDP Form 13 - Manpower Complement</t>
  </si>
  <si>
    <t>MANPOWER COMPLEMENT</t>
  </si>
  <si>
    <t>Republic of the Philippines</t>
  </si>
  <si>
    <t>CITY OF BATAC</t>
  </si>
  <si>
    <t>As of March 31, 2022</t>
  </si>
  <si>
    <t>Nature of Apppointment or Employment</t>
  </si>
  <si>
    <t>Number</t>
  </si>
  <si>
    <t>Compensation and Other Benefits</t>
  </si>
  <si>
    <t>Total</t>
  </si>
  <si>
    <t>Salaries and Wages</t>
  </si>
  <si>
    <t>Other Monetary Benefits</t>
  </si>
  <si>
    <t>I.</t>
  </si>
  <si>
    <t>Permanent</t>
  </si>
  <si>
    <t>II.</t>
  </si>
  <si>
    <t>Contractual/Casual</t>
  </si>
  <si>
    <t>III.</t>
  </si>
  <si>
    <t>Job Order/Contract of Service</t>
  </si>
  <si>
    <t>Grand Total</t>
  </si>
  <si>
    <t>We hereby certify that we have reviewed the contents and hereby attest to the veracity and correctness of the data or information</t>
  </si>
  <si>
    <t>contained in this document.</t>
  </si>
  <si>
    <t>MARLON F. SORIA</t>
  </si>
  <si>
    <t>FLORIDA S. CADANO</t>
  </si>
  <si>
    <t>Human Resource Management Officer</t>
  </si>
  <si>
    <t>Accountant</t>
  </si>
  <si>
    <t>Note:</t>
  </si>
  <si>
    <t>1. Contractual Personnel are those whose employment in the government is in accordance with a special contract to undertake a specific work or job, requiring special</t>
  </si>
  <si>
    <t>or technical skills not available in the employing agency, to be accomplished within a specific period which in no case shall exceed one year, and performs or accomplishes</t>
  </si>
  <si>
    <t>the specific work or job, under his own responsibility with a minimum of direction and supervision from the hiring agency. (Source: PRESIDENTIAL DECREE No. 807</t>
  </si>
  <si>
    <t>October 6, 1975)</t>
  </si>
  <si>
    <t xml:space="preserve">2. Contract of Services/Job Orders are employees whose services rendered are not considered governments services and do not enjoy the benefits enjoyed by government </t>
  </si>
  <si>
    <t>employees. The job order covers piece work or intermittent job of short duration not exceeding six months on a daily basis. (Source: Omnibus Rules Implementing Book V</t>
  </si>
  <si>
    <t>of E.D. No. 292 and Other Pertinent Civil Service Laws)</t>
  </si>
  <si>
    <t>FDP Form 12 - Unliquidated Cash Advances</t>
  </si>
  <si>
    <t>UNLIQUIDATED CASH ADVANCES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</si>
  <si>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</si>
  <si>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</si>
  <si>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</si>
  <si>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</si>
  <si>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</si>
  <si>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</si>
  <si>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</si>
  <si>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</si>
  <si>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</si>
  <si>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</si>
  <si>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</si>
  <si>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</si>
  <si>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</si>
  <si>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</si>
  <si>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</si>
  <si>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</si>
  <si>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Rojanie Joy J. Sacubo</t>
  </si>
  <si>
    <t>Stipend</t>
  </si>
  <si>
    <t>Kathleen Joy C. Acosta</t>
  </si>
  <si>
    <t>Travel to La Union</t>
  </si>
  <si>
    <t>Emmanuel P. Batara</t>
  </si>
  <si>
    <t>Travel to Cagayan De Oro City</t>
  </si>
  <si>
    <t>Jay D. Ulit</t>
  </si>
  <si>
    <t>TOTAL</t>
  </si>
  <si>
    <t>We hereby certify that we have reveiwed the contents and  hereby attest to the veracity and correctness of the data or information contained in this document.</t>
  </si>
  <si>
    <t xml:space="preserve">     City Accountant</t>
  </si>
  <si>
    <t xml:space="preserve"> City Mayor</t>
  </si>
  <si>
    <t>FDP Form 9 - Statement of Cash Flow</t>
  </si>
  <si>
    <t>(COA Form)</t>
  </si>
  <si>
    <t>STATEMENT OF CASH FLOWS</t>
  </si>
  <si>
    <t>For the Period Ended March 31, 2022</t>
  </si>
  <si>
    <t>City of Batac, Ilocos Norte</t>
  </si>
  <si>
    <t>ALL FUNDS</t>
  </si>
  <si>
    <t>Cash Flows from Operating Activities:</t>
  </si>
  <si>
    <t>Cash Inflows:</t>
  </si>
  <si>
    <t>AUG</t>
  </si>
  <si>
    <t>SEPT</t>
  </si>
  <si>
    <t>Collection from Taxpayers</t>
  </si>
  <si>
    <t>Share from Internal Revenue Collections</t>
  </si>
  <si>
    <t>Other Share from National Taxes</t>
  </si>
  <si>
    <t>Receipts from Sale of Goods or Services</t>
  </si>
  <si>
    <t>Interest Income</t>
  </si>
  <si>
    <t>Other Receipts</t>
  </si>
  <si>
    <t>Total Cash Inflows</t>
  </si>
  <si>
    <t>Cash Outflows:</t>
  </si>
  <si>
    <t>Payment of Expenses</t>
  </si>
  <si>
    <t>To Suppliers/Creditors</t>
  </si>
  <si>
    <t>To Employees</t>
  </si>
  <si>
    <t>Other Expenses</t>
  </si>
  <si>
    <t>Total Cash Outflows</t>
  </si>
  <si>
    <t>Net Cash from Operating Activities</t>
  </si>
  <si>
    <t>Cash Flows from Investing Activities</t>
  </si>
  <si>
    <t>To Purchase Property, Plant &amp; Equipment</t>
  </si>
  <si>
    <t>Net Cash from Investing Activities</t>
  </si>
  <si>
    <t xml:space="preserve">Net Increase in Cash </t>
  </si>
  <si>
    <t>Cash Beginning of the Period, January 1, 2022</t>
  </si>
  <si>
    <t>Cash at the End of the Period, March 31, 2022</t>
  </si>
  <si>
    <t xml:space="preserve">                     CERTIFIED CORRECT:</t>
  </si>
  <si>
    <t>NOTED BY:</t>
  </si>
  <si>
    <t>City Accountant</t>
  </si>
  <si>
    <t>FDP Form 6 - Trust Fund Utilization</t>
  </si>
  <si>
    <t>CONSOLIDATED QUARTERLY REPORT ON GOVERNMENT PROJECTS, PROGRAMS or ACTIVITIES</t>
  </si>
  <si>
    <t>FOR THE 1st QUARTER, CY 2022</t>
  </si>
  <si>
    <r>
      <t xml:space="preserve">Province, </t>
    </r>
    <r>
      <rPr>
        <u val="single"/>
        <sz val="11"/>
        <color indexed="8"/>
        <rFont val="Calibri"/>
        <family val="2"/>
      </rPr>
      <t>City</t>
    </r>
    <r>
      <rPr>
        <sz val="10"/>
        <rFont val="Arial"/>
        <family val="2"/>
      </rPr>
      <t xml:space="preserve"> or Municipality: </t>
    </r>
    <r>
      <rPr>
        <b/>
        <sz val="11"/>
        <color indexed="8"/>
        <rFont val="Calibri"/>
        <family val="2"/>
      </rPr>
      <t>BATAC CITY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</si>
  <si>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</si>
  <si>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</si>
  <si>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</si>
  <si>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</si>
  <si>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</si>
  <si>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</si>
  <si>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Balance</t>
  </si>
  <si>
    <t>No. of Extensions, if any</t>
  </si>
  <si>
    <t>Remarks</t>
  </si>
  <si>
    <t>% of Completion</t>
  </si>
  <si>
    <t>Total Cost Incurred to Date</t>
  </si>
  <si>
    <t>Previous Balance</t>
  </si>
  <si>
    <t>Philhealth Capitation</t>
  </si>
  <si>
    <t>2011-2017</t>
  </si>
  <si>
    <t>ongoing</t>
  </si>
  <si>
    <t>Animal Bite Treatment Package</t>
  </si>
  <si>
    <t>February 2017</t>
  </si>
  <si>
    <t>TB-DOTS</t>
  </si>
  <si>
    <t>2015-2017</t>
  </si>
  <si>
    <t xml:space="preserve">HCI Charges </t>
  </si>
  <si>
    <t>2018-2019</t>
  </si>
  <si>
    <t xml:space="preserve">Transfer for the Rehabilitation of Small Scale Irrigation Project </t>
  </si>
  <si>
    <t>Brgy. Camandingan, Batac City, I.N.</t>
  </si>
  <si>
    <t>June 13, 2014 delivery of materials</t>
  </si>
  <si>
    <t>liquidated with refund of 715,883.50 Check # 638708</t>
  </si>
  <si>
    <t>Construction of Sumader SWIP</t>
  </si>
  <si>
    <t>Brgy. Sumader, Batac City, I.N.</t>
  </si>
  <si>
    <t>Second Billing paid under Voucher No. 100-2021-03-1161; Check No. 794803</t>
  </si>
  <si>
    <t>Fund transfer for the conversion of existing Day Care Centers to Child Development Centers</t>
  </si>
  <si>
    <t>Fully liquidated, balance of P264,794.00 refunded under check no. 638775</t>
  </si>
  <si>
    <t xml:space="preserve">Technology Adoption &amp; Commercialization of Hawaiian Ginger &amp; Turmeric </t>
  </si>
  <si>
    <t>Baligat, Camandingan, San Pedro</t>
  </si>
  <si>
    <t>Balance refunded under Voucher No. 100-2021-12-3856; Check No. 868222</t>
  </si>
  <si>
    <t>Rehabilitation of Baoa Diversion Dam</t>
  </si>
  <si>
    <t>Baoa East, Baoa West</t>
  </si>
  <si>
    <t>Receipt of Fund-July 2017</t>
  </si>
  <si>
    <t>with liquidating damages in the amount of P19,707.24</t>
  </si>
  <si>
    <t>Establishment of Adolescent Friendly Health Facilities</t>
  </si>
  <si>
    <t>February 2018</t>
  </si>
  <si>
    <t>liquidated</t>
  </si>
  <si>
    <t>Receipt of Fund December 2018</t>
  </si>
  <si>
    <t>Funding Support of Safe Closure and Rehabilitation Plan (SCRP) of Open and Controlled Dumpsite (Perimeter Fence)</t>
  </si>
  <si>
    <t>Brgy. 31 Camandingan</t>
  </si>
  <si>
    <t>First and Final Billing paid under Check No. 794602 in the amount of 1,822,247.42; with liquidation report</t>
  </si>
  <si>
    <t>Proposed Riverfront Promenade</t>
  </si>
  <si>
    <t>Brgy. Ablan &amp; Valdez</t>
  </si>
  <si>
    <t>Receipt of Fund-March 2019</t>
  </si>
  <si>
    <t>Liquidated: Final Billing paid under Voucher No. 100-2021-09-2728; Check No. 796089; Refund of 34,876.56 paid under Voucher No. 100-21-09-2806; Check No. 796091</t>
  </si>
  <si>
    <t>Riverfront Promenade Phase 2</t>
  </si>
  <si>
    <t>Receipt of Fund-December 2019</t>
  </si>
  <si>
    <t>Project ongoing</t>
  </si>
  <si>
    <t>Performance Challenge Fund:</t>
  </si>
  <si>
    <t>Liquidated: First and Final Billing paid under Voucher No. 300-21-07-018; Check No. 688007; Refund of 10,000 paid under Voucher No. 300-2021-07-19; Check No. 688008</t>
  </si>
  <si>
    <t xml:space="preserve"> </t>
  </si>
  <si>
    <t>Share of the City-2012 7171 Excise Tax-</t>
  </si>
  <si>
    <t xml:space="preserve">    </t>
  </si>
  <si>
    <t>22 rural barangays</t>
  </si>
  <si>
    <t>October,2015</t>
  </si>
  <si>
    <t>completed</t>
  </si>
  <si>
    <t>Construction/Rehabilitation of Farm to Market Road</t>
  </si>
  <si>
    <t>Share of the City-Direct shares of Congressional Districts for the 2012</t>
  </si>
  <si>
    <t>Excise Tax:</t>
  </si>
  <si>
    <t xml:space="preserve">     Farm to Market Road</t>
  </si>
  <si>
    <t>rural barangays</t>
  </si>
  <si>
    <t>November,2015</t>
  </si>
  <si>
    <t xml:space="preserve">     Purchase of Various Equipment</t>
  </si>
  <si>
    <t>43 barangays</t>
  </si>
  <si>
    <t xml:space="preserve">     Buy -back and Other Marketing</t>
  </si>
  <si>
    <t xml:space="preserve">        Programs for Critical Alterna-</t>
  </si>
  <si>
    <t xml:space="preserve">        tive crops to tobacco</t>
  </si>
  <si>
    <t>Local Government Support Fund:</t>
  </si>
  <si>
    <t xml:space="preserve">     SALINTUBIG(Sagana at Ligtas na Tubig sa Lahat) Provision of Portable Water Supply</t>
  </si>
  <si>
    <t>For billing</t>
  </si>
  <si>
    <t>Pimentel</t>
  </si>
  <si>
    <t>Maipalig</t>
  </si>
  <si>
    <t>FY 2020 Local Government Support Fund-Assistance to Cities</t>
  </si>
  <si>
    <t>Receipt of Fund- November 2021</t>
  </si>
  <si>
    <t>DSWD-RF01</t>
  </si>
  <si>
    <t>Cost for Viand and Rice for 1,050 Children in the implementation of SFP CY 2017</t>
  </si>
  <si>
    <t>Receipt of Fund-September 2018</t>
  </si>
  <si>
    <t>Fully Liquidated, with a refund of 941,008.04; Check No. 638772</t>
  </si>
  <si>
    <t>Fund Transfer-Social Pension 3rd Qtr</t>
  </si>
  <si>
    <t>Receipt of Fund-October 2018</t>
  </si>
  <si>
    <t>Fund Transfer-Social Pension 4th Qtr</t>
  </si>
  <si>
    <t>ATI-RTC I</t>
  </si>
  <si>
    <t>Funding Support for the Sustainable Community Development Through the Conduct of Series of Training Under the Extension Program fro Agri-Fisheries and National Development (Expand) or Grant System</t>
  </si>
  <si>
    <t>Receipt of Fund-December 27, 2018</t>
  </si>
  <si>
    <t>liquidated with refund of 28,705.71 Check # 638717</t>
  </si>
  <si>
    <t>DEPARTMENT OF ENERGY</t>
  </si>
  <si>
    <t>ER 1-94 COVID related projects of the City Government of Batac (from  the DOE)</t>
  </si>
  <si>
    <t>August 2020</t>
  </si>
  <si>
    <t>According to DOE, the balance of P6,164 will be used to purchase alcohol.</t>
  </si>
  <si>
    <t>DANGEROUS DRUGS BOARD</t>
  </si>
  <si>
    <t>Financial Assistance-Dangerous Drugs Board</t>
  </si>
  <si>
    <t>Receipt of Fund- December 2021</t>
  </si>
  <si>
    <t>OFFICE OF THE PRESIDENT</t>
  </si>
  <si>
    <t>Financial Assistance to cater and address the immediate needs of the people affected by the health crisis brought about by the Corona Virus Disease (COVID-19) per approved Memorandum dated March 4, 2021</t>
  </si>
  <si>
    <t>Receipt of Fund March 2021</t>
  </si>
  <si>
    <t>Liquidated with refund to Office of the President amounting to  P36,738.00 under Check No. 638811</t>
  </si>
  <si>
    <t>DSWD-RO I</t>
  </si>
  <si>
    <t>Rehabilitation of Senior Citizen Building</t>
  </si>
  <si>
    <t>liquidating damages in the amount of P20,809.15</t>
  </si>
  <si>
    <t>Others:</t>
  </si>
  <si>
    <t>Prizes for Most Outstanding Farmers</t>
  </si>
  <si>
    <t>January 2017</t>
  </si>
  <si>
    <t>Cash Donation Support to PNCR-Ilocos Norte Chapter</t>
  </si>
  <si>
    <t>March 2017</t>
  </si>
  <si>
    <t>Sustainable Development Goals-Family Based Actions for Children and their   Environment in the Slims (SDG FACES)</t>
  </si>
  <si>
    <t>November 2017</t>
  </si>
  <si>
    <t>not implemented</t>
  </si>
  <si>
    <t>PBSP-CHO PMDT</t>
  </si>
  <si>
    <t>December 2017</t>
  </si>
  <si>
    <t>Travelling Allowance for existing BNS for 2019</t>
  </si>
  <si>
    <t>Receipt of Fund-June 2019</t>
  </si>
  <si>
    <t>SOCIAL AMELIORATION PROGRAM</t>
  </si>
  <si>
    <t>April 2020</t>
  </si>
  <si>
    <t>Fully liquidated</t>
  </si>
  <si>
    <t>SOCIAL PENSION for Indigent Senior Citizen for the 1st Semester of 2020</t>
  </si>
  <si>
    <t>June 2020</t>
  </si>
  <si>
    <t xml:space="preserve">Fully Liquidated, with a refund of 114,000; Check No. 638768 </t>
  </si>
  <si>
    <t>Provision of Water Pumps (Department of Labor and Employment)</t>
  </si>
  <si>
    <t>July 2020</t>
  </si>
  <si>
    <t>Voucher and check of refund in the amount of P50.00 was prepared under V#300-2021-03-009; check#638783</t>
  </si>
  <si>
    <t>Province of Ilocos Norte</t>
  </si>
  <si>
    <t>City Government of Batac</t>
  </si>
  <si>
    <t>Report on Utilization of Disaster Risk Reduction and Management Fund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</si>
  <si>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</si>
  <si>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</si>
  <si>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</si>
  <si>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</si>
  <si>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</si>
  <si>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</si>
  <si>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</si>
  <si>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</si>
  <si>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</si>
  <si>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</si>
  <si>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</si>
  <si>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</si>
  <si>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Particulars</t>
  </si>
  <si>
    <t>Quick Response Fund (QRF) 30%</t>
  </si>
  <si>
    <t>Mitigation Fund (70%)</t>
  </si>
  <si>
    <t>NDRRMF</t>
  </si>
  <si>
    <t>From Other LGUs</t>
  </si>
  <si>
    <t>From Other Sources</t>
  </si>
  <si>
    <t>A. Sources of Funds:</t>
  </si>
  <si>
    <t>Currrent Appropriation</t>
  </si>
  <si>
    <t>Continuing Appropriation</t>
  </si>
  <si>
    <t>Previous Year's Appropriations transferred to the Special Trust Fund</t>
  </si>
  <si>
    <t>Donations</t>
  </si>
  <si>
    <t>Total Funds Available</t>
  </si>
  <si>
    <t>B. Utilization</t>
  </si>
  <si>
    <t xml:space="preserve">     Disaster Prevention and Mitigation</t>
  </si>
  <si>
    <t xml:space="preserve">        Clearing, pruning, brushing &amp; cutting  of trees in  different barangays &amp; schools</t>
  </si>
  <si>
    <t xml:space="preserve">        Cash for work program before calamities</t>
  </si>
  <si>
    <t xml:space="preserve">        Dredging, declogging, &amp; cleaning of rivers, creeks,  canals, small farm reservoirs &amp; other waterways</t>
  </si>
  <si>
    <t xml:space="preserve">     Disaster Preparedness</t>
  </si>
  <si>
    <t xml:space="preserve">        Conduct of capacity training of C/BDRRMC, SDRRMC, NGOs, Govt &amp; private sectors &amp; volunteers on DRRM</t>
  </si>
  <si>
    <t xml:space="preserve">        Updating of various CDRRM plans</t>
  </si>
  <si>
    <t xml:space="preserve">        Conduct of earthquake, flood &amp; fire evacuation drills Oplan Ligtas Pamayanan</t>
  </si>
  <si>
    <t xml:space="preserve">        Info Education Campaign; Early Warning Systems &amp; Pre-evacuation Management, Disaster preparedness; production,  </t>
  </si>
  <si>
    <t xml:space="preserve">             formulation &amp; distribution of materials (manuals, leaflets, pamphlets, flyers, brochures, posters, early warning </t>
  </si>
  <si>
    <t xml:space="preserve">             signages); dialogues with  the  school &amp; community; and others</t>
  </si>
  <si>
    <t xml:space="preserve">        Conduct of DRRM Related Contest</t>
  </si>
  <si>
    <t xml:space="preserve">        Stockpiling &amp; Prepositionig of Supplies &amp; Materials (Food &amp; Nonfood items/medicines)</t>
  </si>
  <si>
    <t xml:space="preserve">        Acquisition of SRR eqpt. Personal protective gears &amp; other facilities, materials, supplies and maintenance of evacuation </t>
  </si>
  <si>
    <t xml:space="preserve">           center</t>
  </si>
  <si>
    <t xml:space="preserve">        Purchase of 1 unit Photocopying machine</t>
  </si>
  <si>
    <t xml:space="preserve">        Purchase of 3 units computer printer</t>
  </si>
  <si>
    <t xml:space="preserve">        Fogging and preventive measures against dengue</t>
  </si>
  <si>
    <t xml:space="preserve">        Purchase of 1 unit brand new rescue vehicle</t>
  </si>
  <si>
    <t xml:space="preserve">        Purchase of 2 units brand new Multi-purpose vehicle</t>
  </si>
  <si>
    <t xml:space="preserve">        Purchase of 1 unit brand new Patient Transport vehicle</t>
  </si>
  <si>
    <t xml:space="preserve">     Disaster Response, Rehabilitation and Recovery</t>
  </si>
  <si>
    <t xml:space="preserve">        Quick Response Fund</t>
  </si>
  <si>
    <t xml:space="preserve">         Provision of basic needs of evacuees, responders &amp; other staff on-duty (food, clothing, shelter, medicines &amp; others) </t>
  </si>
  <si>
    <t xml:space="preserve">              &amp; other services</t>
  </si>
  <si>
    <t xml:space="preserve">         Fuel &amp; oil for disaster response, relief operations, assessment of infras, agriculture, </t>
  </si>
  <si>
    <t xml:space="preserve">             fishery &amp;  livestock &amp; other  damages &amp; other services</t>
  </si>
  <si>
    <t xml:space="preserve">         Conduct of Nutrition in Emergencies Program</t>
  </si>
  <si>
    <t xml:space="preserve">         Cash for work program every after calamities</t>
  </si>
  <si>
    <t xml:space="preserve">         Infrastructure rehabilitaion- rehab/repair/maintenance of calamity &amp; disaster damages</t>
  </si>
  <si>
    <t xml:space="preserve">         Gravelling of road shoulders &amp; backfilling potholes</t>
  </si>
  <si>
    <t xml:space="preserve">         Stockpiling of gravel and sand for regravelling of roadshoulders and backfilling potholes</t>
  </si>
  <si>
    <t xml:space="preserve">         Agricultural rehabilitation program for agriculture, fishery &amp; livestock</t>
  </si>
  <si>
    <t xml:space="preserve">         Emergency Shelter Assistance</t>
  </si>
  <si>
    <t xml:space="preserve">         Repair &amp; Maintenance of Vehicles, heavy equipt, machineries &amp; other SRR equipments</t>
  </si>
  <si>
    <t xml:space="preserve">Total Utilization </t>
  </si>
  <si>
    <t>Unutilized Balance</t>
  </si>
  <si>
    <t xml:space="preserve">          Prepared by:</t>
  </si>
  <si>
    <t>Certified Correct:</t>
  </si>
  <si>
    <t>Approved by:</t>
  </si>
  <si>
    <t>ARVIN FRANCIS N. LUMANG</t>
  </si>
  <si>
    <t>CDRRMO</t>
  </si>
  <si>
    <t>Annex B</t>
  </si>
  <si>
    <t>SEF Budget Accountability Form No. 1</t>
  </si>
  <si>
    <t>REPORT of SEF UTILIZATION</t>
  </si>
  <si>
    <r>
      <t xml:space="preserve">For the Quarter Ending </t>
    </r>
    <r>
      <rPr>
        <u val="single"/>
        <sz val="11"/>
        <color indexed="8"/>
        <rFont val="Calibri"/>
        <family val="2"/>
      </rPr>
      <t>March 2022</t>
    </r>
  </si>
  <si>
    <t>Receipt from SEF</t>
  </si>
  <si>
    <t>P</t>
  </si>
  <si>
    <t>Less :</t>
  </si>
  <si>
    <r>
      <t xml:space="preserve">DISBURSEMENTS </t>
    </r>
    <r>
      <rPr>
        <sz val="10"/>
        <rFont val="Arial"/>
        <family val="2"/>
      </rPr>
      <t>(broken down down by expense class and</t>
    </r>
  </si>
  <si>
    <t>by object of expenditures)</t>
  </si>
  <si>
    <t>Personal Services</t>
  </si>
  <si>
    <t>Maintenance and Other Operating Expenses</t>
  </si>
  <si>
    <t>Capital Outlays</t>
  </si>
  <si>
    <t>Financial Expenses</t>
  </si>
  <si>
    <t>Prepared by:</t>
  </si>
  <si>
    <t>Appoved by:</t>
  </si>
  <si>
    <t>LCE, Chairman, LSB</t>
  </si>
</sst>
</file>

<file path=xl/styles.xml><?xml version="1.0" encoding="utf-8"?>
<styleSheet xmlns="http://schemas.openxmlformats.org/spreadsheetml/2006/main">
  <numFmts count="10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#,##0.00\ ;&quot; (&quot;#,##0.00\);&quot; -&quot;#\ ;@\ "/>
    <numFmt numFmtId="165" formatCode="[$-409]mmmm\ d\,\ yyyy;@"/>
  </numFmts>
  <fonts count="10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Arial"/>
      <family val="2"/>
    </font>
    <font>
      <b/>
      <sz val="7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11"/>
      <name val="Cambria"/>
      <family val="1"/>
    </font>
    <font>
      <sz val="9"/>
      <name val="Cambria"/>
      <family val="1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i/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color indexed="30"/>
      <name val="Calibri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Arial"/>
      <family val="2"/>
    </font>
    <font>
      <sz val="8"/>
      <color rgb="FF0070C0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 style="thin"/>
      <right/>
      <top/>
      <bottom style="medium">
        <color indexed="8"/>
      </bottom>
    </border>
    <border>
      <left/>
      <right/>
      <top style="thin"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120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5" borderId="0" applyNumberFormat="0" applyBorder="0" applyAlignment="0" applyProtection="0"/>
    <xf numFmtId="0" fontId="63" fillId="16" borderId="0" applyNumberFormat="0" applyBorder="0" applyAlignment="0" applyProtection="0"/>
    <xf numFmtId="0" fontId="1" fillId="17" borderId="0" applyNumberFormat="0" applyBorder="0" applyAlignment="0" applyProtection="0"/>
    <xf numFmtId="0" fontId="63" fillId="18" borderId="0" applyNumberFormat="0" applyBorder="0" applyAlignment="0" applyProtection="0"/>
    <xf numFmtId="0" fontId="1" fillId="19" borderId="0" applyNumberFormat="0" applyBorder="0" applyAlignment="0" applyProtection="0"/>
    <xf numFmtId="0" fontId="63" fillId="20" borderId="0" applyNumberFormat="0" applyBorder="0" applyAlignment="0" applyProtection="0"/>
    <xf numFmtId="0" fontId="1" fillId="9" borderId="0" applyNumberFormat="0" applyBorder="0" applyAlignment="0" applyProtection="0"/>
    <xf numFmtId="0" fontId="63" fillId="21" borderId="0" applyNumberFormat="0" applyBorder="0" applyAlignment="0" applyProtection="0"/>
    <xf numFmtId="0" fontId="1" fillId="15" borderId="0" applyNumberFormat="0" applyBorder="0" applyAlignment="0" applyProtection="0"/>
    <xf numFmtId="0" fontId="63" fillId="22" borderId="0" applyNumberFormat="0" applyBorder="0" applyAlignment="0" applyProtection="0"/>
    <xf numFmtId="0" fontId="1" fillId="23" borderId="0" applyNumberFormat="0" applyBorder="0" applyAlignment="0" applyProtection="0"/>
    <xf numFmtId="0" fontId="64" fillId="24" borderId="0" applyNumberFormat="0" applyBorder="0" applyAlignment="0" applyProtection="0"/>
    <xf numFmtId="0" fontId="17" fillId="25" borderId="0" applyNumberFormat="0" applyBorder="0" applyAlignment="0" applyProtection="0"/>
    <xf numFmtId="0" fontId="64" fillId="26" borderId="0" applyNumberFormat="0" applyBorder="0" applyAlignment="0" applyProtection="0"/>
    <xf numFmtId="0" fontId="17" fillId="17" borderId="0" applyNumberFormat="0" applyBorder="0" applyAlignment="0" applyProtection="0"/>
    <xf numFmtId="0" fontId="64" fillId="27" borderId="0" applyNumberFormat="0" applyBorder="0" applyAlignment="0" applyProtection="0"/>
    <xf numFmtId="0" fontId="17" fillId="19" borderId="0" applyNumberFormat="0" applyBorder="0" applyAlignment="0" applyProtection="0"/>
    <xf numFmtId="0" fontId="64" fillId="28" borderId="0" applyNumberFormat="0" applyBorder="0" applyAlignment="0" applyProtection="0"/>
    <xf numFmtId="0" fontId="17" fillId="29" borderId="0" applyNumberFormat="0" applyBorder="0" applyAlignment="0" applyProtection="0"/>
    <xf numFmtId="0" fontId="64" fillId="30" borderId="0" applyNumberFormat="0" applyBorder="0" applyAlignment="0" applyProtection="0"/>
    <xf numFmtId="0" fontId="17" fillId="31" borderId="0" applyNumberFormat="0" applyBorder="0" applyAlignment="0" applyProtection="0"/>
    <xf numFmtId="0" fontId="64" fillId="32" borderId="0" applyNumberFormat="0" applyBorder="0" applyAlignment="0" applyProtection="0"/>
    <xf numFmtId="0" fontId="17" fillId="33" borderId="0" applyNumberFormat="0" applyBorder="0" applyAlignment="0" applyProtection="0"/>
    <xf numFmtId="0" fontId="64" fillId="34" borderId="0" applyNumberFormat="0" applyBorder="0" applyAlignment="0" applyProtection="0"/>
    <xf numFmtId="0" fontId="17" fillId="35" borderId="0" applyNumberFormat="0" applyBorder="0" applyAlignment="0" applyProtection="0"/>
    <xf numFmtId="0" fontId="64" fillId="36" borderId="0" applyNumberFormat="0" applyBorder="0" applyAlignment="0" applyProtection="0"/>
    <xf numFmtId="0" fontId="17" fillId="37" borderId="0" applyNumberFormat="0" applyBorder="0" applyAlignment="0" applyProtection="0"/>
    <xf numFmtId="0" fontId="64" fillId="38" borderId="0" applyNumberFormat="0" applyBorder="0" applyAlignment="0" applyProtection="0"/>
    <xf numFmtId="0" fontId="17" fillId="39" borderId="0" applyNumberFormat="0" applyBorder="0" applyAlignment="0" applyProtection="0"/>
    <xf numFmtId="0" fontId="64" fillId="40" borderId="0" applyNumberFormat="0" applyBorder="0" applyAlignment="0" applyProtection="0"/>
    <xf numFmtId="0" fontId="17" fillId="29" borderId="0" applyNumberFormat="0" applyBorder="0" applyAlignment="0" applyProtection="0"/>
    <xf numFmtId="0" fontId="64" fillId="41" borderId="0" applyNumberFormat="0" applyBorder="0" applyAlignment="0" applyProtection="0"/>
    <xf numFmtId="0" fontId="17" fillId="31" borderId="0" applyNumberFormat="0" applyBorder="0" applyAlignment="0" applyProtection="0"/>
    <xf numFmtId="0" fontId="64" fillId="42" borderId="0" applyNumberFormat="0" applyBorder="0" applyAlignment="0" applyProtection="0"/>
    <xf numFmtId="0" fontId="17" fillId="43" borderId="0" applyNumberFormat="0" applyBorder="0" applyAlignment="0" applyProtection="0"/>
    <xf numFmtId="0" fontId="65" fillId="44" borderId="0" applyNumberFormat="0" applyBorder="0" applyAlignment="0" applyProtection="0"/>
    <xf numFmtId="0" fontId="7" fillId="5" borderId="0" applyNumberFormat="0" applyBorder="0" applyAlignment="0" applyProtection="0"/>
    <xf numFmtId="0" fontId="66" fillId="45" borderId="1" applyNumberFormat="0" applyAlignment="0" applyProtection="0"/>
    <xf numFmtId="0" fontId="11" fillId="46" borderId="2" applyNumberFormat="0" applyAlignment="0" applyProtection="0"/>
    <xf numFmtId="0" fontId="67" fillId="47" borderId="3" applyNumberFormat="0" applyAlignment="0" applyProtection="0"/>
    <xf numFmtId="0" fontId="13" fillId="48" borderId="4" applyNumberFormat="0" applyAlignment="0" applyProtection="0"/>
    <xf numFmtId="164" fontId="0" fillId="0" borderId="0" applyFill="0" applyBorder="0" applyAlignment="0" applyProtection="0"/>
    <xf numFmtId="41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49" borderId="0" applyNumberFormat="0" applyBorder="0" applyAlignment="0" applyProtection="0"/>
    <xf numFmtId="0" fontId="6" fillId="7" borderId="0" applyNumberFormat="0" applyBorder="0" applyAlignment="0" applyProtection="0"/>
    <xf numFmtId="0" fontId="70" fillId="0" borderId="5" applyNumberFormat="0" applyFill="0" applyAlignment="0" applyProtection="0"/>
    <xf numFmtId="0" fontId="3" fillId="0" borderId="6" applyNumberFormat="0" applyFill="0" applyAlignment="0" applyProtection="0"/>
    <xf numFmtId="0" fontId="71" fillId="0" borderId="7" applyNumberFormat="0" applyFill="0" applyAlignment="0" applyProtection="0"/>
    <xf numFmtId="0" fontId="4" fillId="0" borderId="8" applyNumberFormat="0" applyFill="0" applyAlignment="0" applyProtection="0"/>
    <xf numFmtId="0" fontId="72" fillId="0" borderId="9" applyNumberFormat="0" applyFill="0" applyAlignment="0" applyProtection="0"/>
    <xf numFmtId="0" fontId="5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50" borderId="1" applyNumberFormat="0" applyAlignment="0" applyProtection="0"/>
    <xf numFmtId="0" fontId="9" fillId="13" borderId="2" applyNumberFormat="0" applyAlignment="0" applyProtection="0"/>
    <xf numFmtId="0" fontId="74" fillId="0" borderId="11" applyNumberFormat="0" applyFill="0" applyAlignment="0" applyProtection="0"/>
    <xf numFmtId="0" fontId="12" fillId="0" borderId="12" applyNumberFormat="0" applyFill="0" applyAlignment="0" applyProtection="0"/>
    <xf numFmtId="0" fontId="75" fillId="51" borderId="0" applyNumberFormat="0" applyBorder="0" applyAlignment="0" applyProtection="0"/>
    <xf numFmtId="0" fontId="8" fillId="52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53" borderId="13" applyNumberFormat="0" applyFont="0" applyAlignment="0" applyProtection="0"/>
    <xf numFmtId="0" fontId="1" fillId="54" borderId="14" applyNumberFormat="0" applyFont="0" applyAlignment="0" applyProtection="0"/>
    <xf numFmtId="0" fontId="76" fillId="45" borderId="15" applyNumberFormat="0" applyAlignment="0" applyProtection="0"/>
    <xf numFmtId="0" fontId="10" fillId="46" borderId="16" applyNumberFormat="0" applyAlignment="0" applyProtection="0"/>
    <xf numFmtId="9" fontId="0" fillId="0" borderId="0" applyFill="0" applyBorder="0" applyAlignment="0" applyProtection="0"/>
    <xf numFmtId="9" fontId="6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16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18" fillId="55" borderId="0" xfId="0" applyFont="1" applyFill="1" applyBorder="1" applyAlignment="1">
      <alignment horizontal="center"/>
    </xf>
    <xf numFmtId="0" fontId="0" fillId="55" borderId="0" xfId="0" applyFill="1" applyAlignment="1">
      <alignment/>
    </xf>
    <xf numFmtId="164" fontId="0" fillId="55" borderId="0" xfId="69" applyFill="1" applyAlignment="1">
      <alignment/>
    </xf>
    <xf numFmtId="0" fontId="19" fillId="55" borderId="0" xfId="0" applyFont="1" applyFill="1" applyBorder="1" applyAlignment="1">
      <alignment horizontal="center"/>
    </xf>
    <xf numFmtId="0" fontId="19" fillId="55" borderId="0" xfId="0" applyFont="1" applyFill="1" applyBorder="1" applyAlignment="1">
      <alignment horizontal="center"/>
    </xf>
    <xf numFmtId="0" fontId="20" fillId="55" borderId="0" xfId="0" applyFont="1" applyFill="1" applyBorder="1" applyAlignment="1">
      <alignment horizontal="center"/>
    </xf>
    <xf numFmtId="0" fontId="19" fillId="55" borderId="0" xfId="0" applyFont="1" applyFill="1" applyBorder="1" applyAlignment="1">
      <alignment horizontal="center" vertical="top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top" wrapText="1"/>
    </xf>
    <xf numFmtId="164" fontId="21" fillId="55" borderId="22" xfId="69" applyFont="1" applyFill="1" applyBorder="1" applyAlignment="1">
      <alignment horizontal="center" vertical="top" wrapText="1"/>
    </xf>
    <xf numFmtId="164" fontId="19" fillId="55" borderId="22" xfId="69" applyFont="1" applyFill="1" applyBorder="1" applyAlignment="1">
      <alignment horizontal="center" vertical="top" wrapText="1"/>
    </xf>
    <xf numFmtId="164" fontId="19" fillId="55" borderId="20" xfId="69" applyFont="1" applyFill="1" applyBorder="1" applyAlignment="1">
      <alignment horizontal="center" vertical="top" wrapText="1"/>
    </xf>
    <xf numFmtId="164" fontId="19" fillId="55" borderId="19" xfId="69" applyFont="1" applyFill="1" applyBorder="1" applyAlignment="1">
      <alignment horizontal="center" vertical="top" wrapText="1"/>
    </xf>
    <xf numFmtId="164" fontId="21" fillId="55" borderId="23" xfId="69" applyFont="1" applyFill="1" applyBorder="1" applyAlignment="1">
      <alignment horizontal="center" vertical="top" wrapText="1" shrinkToFit="1"/>
    </xf>
    <xf numFmtId="0" fontId="21" fillId="55" borderId="23" xfId="0" applyFont="1" applyFill="1" applyBorder="1" applyAlignment="1">
      <alignment horizontal="center" vertical="top" wrapText="1"/>
    </xf>
    <xf numFmtId="0" fontId="21" fillId="55" borderId="24" xfId="0" applyFont="1" applyFill="1" applyBorder="1" applyAlignment="1">
      <alignment horizontal="center" vertical="top"/>
    </xf>
    <xf numFmtId="0" fontId="21" fillId="55" borderId="25" xfId="0" applyFont="1" applyFill="1" applyBorder="1" applyAlignment="1">
      <alignment horizontal="center" vertical="top"/>
    </xf>
    <xf numFmtId="0" fontId="22" fillId="55" borderId="0" xfId="0" applyFont="1" applyFill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top" wrapText="1"/>
    </xf>
    <xf numFmtId="164" fontId="21" fillId="55" borderId="29" xfId="69" applyFont="1" applyFill="1" applyBorder="1" applyAlignment="1">
      <alignment horizontal="center" vertical="top" wrapText="1"/>
    </xf>
    <xf numFmtId="164" fontId="19" fillId="55" borderId="29" xfId="69" applyFont="1" applyFill="1" applyBorder="1" applyAlignment="1">
      <alignment horizontal="center" vertical="top" wrapText="1"/>
    </xf>
    <xf numFmtId="164" fontId="19" fillId="55" borderId="27" xfId="69" applyFont="1" applyFill="1" applyBorder="1" applyAlignment="1">
      <alignment horizontal="center" vertical="top" wrapText="1"/>
    </xf>
    <xf numFmtId="164" fontId="19" fillId="55" borderId="26" xfId="69" applyFont="1" applyFill="1" applyBorder="1" applyAlignment="1">
      <alignment horizontal="center" vertical="top" wrapText="1"/>
    </xf>
    <xf numFmtId="164" fontId="21" fillId="55" borderId="30" xfId="69" applyFont="1" applyFill="1" applyBorder="1" applyAlignment="1">
      <alignment horizontal="center" vertical="top" wrapText="1" shrinkToFit="1"/>
    </xf>
    <xf numFmtId="0" fontId="21" fillId="55" borderId="30" xfId="0" applyFont="1" applyFill="1" applyBorder="1" applyAlignment="1">
      <alignment horizontal="center" vertical="top" wrapText="1"/>
    </xf>
    <xf numFmtId="0" fontId="23" fillId="55" borderId="31" xfId="0" applyFont="1" applyFill="1" applyBorder="1" applyAlignment="1">
      <alignment horizontal="center" vertical="top" wrapText="1"/>
    </xf>
    <xf numFmtId="164" fontId="21" fillId="55" borderId="30" xfId="69" applyFont="1" applyFill="1" applyBorder="1" applyAlignment="1">
      <alignment horizontal="center" vertical="top" wrapText="1"/>
    </xf>
    <xf numFmtId="0" fontId="24" fillId="55" borderId="32" xfId="0" applyFont="1" applyFill="1" applyBorder="1" applyAlignment="1">
      <alignment/>
    </xf>
    <xf numFmtId="0" fontId="25" fillId="55" borderId="0" xfId="0" applyFont="1" applyFill="1" applyBorder="1" applyAlignment="1">
      <alignment/>
    </xf>
    <xf numFmtId="0" fontId="80" fillId="55" borderId="33" xfId="0" applyFont="1" applyFill="1" applyBorder="1" applyAlignment="1">
      <alignment/>
    </xf>
    <xf numFmtId="0" fontId="80" fillId="55" borderId="34" xfId="0" applyFont="1" applyFill="1" applyBorder="1" applyAlignment="1">
      <alignment vertical="top"/>
    </xf>
    <xf numFmtId="164" fontId="80" fillId="55" borderId="35" xfId="69" applyFont="1" applyFill="1" applyBorder="1" applyAlignment="1">
      <alignment vertical="top"/>
    </xf>
    <xf numFmtId="164" fontId="20" fillId="55" borderId="35" xfId="69" applyFont="1" applyFill="1" applyBorder="1" applyAlignment="1">
      <alignment vertical="top"/>
    </xf>
    <xf numFmtId="164" fontId="20" fillId="55" borderId="36" xfId="69" applyFont="1" applyFill="1" applyBorder="1" applyAlignment="1">
      <alignment vertical="top"/>
    </xf>
    <xf numFmtId="164" fontId="20" fillId="55" borderId="37" xfId="69" applyFont="1" applyFill="1" applyBorder="1" applyAlignment="1">
      <alignment vertical="top"/>
    </xf>
    <xf numFmtId="0" fontId="20" fillId="55" borderId="36" xfId="0" applyFont="1" applyFill="1" applyBorder="1" applyAlignment="1">
      <alignment vertical="top"/>
    </xf>
    <xf numFmtId="9" fontId="20" fillId="55" borderId="36" xfId="112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 wrapText="1"/>
    </xf>
    <xf numFmtId="0" fontId="25" fillId="0" borderId="33" xfId="0" applyFont="1" applyFill="1" applyBorder="1" applyAlignment="1">
      <alignment horizontal="left" vertical="top" wrapText="1"/>
    </xf>
    <xf numFmtId="0" fontId="80" fillId="55" borderId="35" xfId="0" applyFont="1" applyFill="1" applyBorder="1" applyAlignment="1">
      <alignment vertical="top"/>
    </xf>
    <xf numFmtId="164" fontId="80" fillId="55" borderId="0" xfId="69" applyFont="1" applyFill="1" applyBorder="1" applyAlignment="1">
      <alignment vertical="top"/>
    </xf>
    <xf numFmtId="164" fontId="20" fillId="55" borderId="0" xfId="69" applyFont="1" applyFill="1" applyBorder="1" applyAlignment="1">
      <alignment vertical="top"/>
    </xf>
    <xf numFmtId="2" fontId="20" fillId="55" borderId="35" xfId="69" applyNumberFormat="1" applyFont="1" applyFill="1" applyBorder="1" applyAlignment="1">
      <alignment vertical="top"/>
    </xf>
    <xf numFmtId="0" fontId="25" fillId="0" borderId="0" xfId="0" applyFont="1" applyFill="1" applyBorder="1" applyAlignment="1">
      <alignment/>
    </xf>
    <xf numFmtId="164" fontId="80" fillId="55" borderId="38" xfId="69" applyFont="1" applyFill="1" applyBorder="1" applyAlignment="1">
      <alignment vertical="top"/>
    </xf>
    <xf numFmtId="164" fontId="20" fillId="55" borderId="27" xfId="69" applyFont="1" applyFill="1" applyBorder="1" applyAlignment="1">
      <alignment vertical="top"/>
    </xf>
    <xf numFmtId="164" fontId="20" fillId="55" borderId="30" xfId="69" applyFont="1" applyFill="1" applyBorder="1" applyAlignment="1">
      <alignment vertical="top"/>
    </xf>
    <xf numFmtId="0" fontId="20" fillId="55" borderId="30" xfId="0" applyFont="1" applyFill="1" applyBorder="1" applyAlignment="1">
      <alignment vertical="top"/>
    </xf>
    <xf numFmtId="9" fontId="20" fillId="55" borderId="30" xfId="112" applyFont="1" applyFill="1" applyBorder="1" applyAlignment="1">
      <alignment vertical="top"/>
    </xf>
    <xf numFmtId="2" fontId="20" fillId="55" borderId="39" xfId="69" applyNumberFormat="1" applyFont="1" applyFill="1" applyBorder="1" applyAlignment="1">
      <alignment vertical="top"/>
    </xf>
    <xf numFmtId="0" fontId="24" fillId="55" borderId="0" xfId="0" applyFont="1" applyFill="1" applyBorder="1" applyAlignment="1">
      <alignment vertical="top"/>
    </xf>
    <xf numFmtId="164" fontId="81" fillId="55" borderId="0" xfId="69" applyFont="1" applyFill="1" applyBorder="1" applyAlignment="1">
      <alignment vertical="top"/>
    </xf>
    <xf numFmtId="164" fontId="28" fillId="55" borderId="0" xfId="69" applyFont="1" applyFill="1" applyBorder="1" applyAlignment="1">
      <alignment vertical="top"/>
    </xf>
    <xf numFmtId="164" fontId="28" fillId="55" borderId="36" xfId="69" applyFont="1" applyFill="1" applyBorder="1" applyAlignment="1">
      <alignment vertical="top"/>
    </xf>
    <xf numFmtId="0" fontId="28" fillId="55" borderId="36" xfId="0" applyFont="1" applyFill="1" applyBorder="1" applyAlignment="1">
      <alignment vertical="top"/>
    </xf>
    <xf numFmtId="9" fontId="28" fillId="55" borderId="36" xfId="112" applyFont="1" applyFill="1" applyBorder="1" applyAlignment="1">
      <alignment vertical="top"/>
    </xf>
    <xf numFmtId="2" fontId="28" fillId="55" borderId="35" xfId="69" applyNumberFormat="1" applyFont="1" applyFill="1" applyBorder="1" applyAlignment="1">
      <alignment vertical="top"/>
    </xf>
    <xf numFmtId="0" fontId="24" fillId="55" borderId="40" xfId="0" applyFont="1" applyFill="1" applyBorder="1" applyAlignment="1">
      <alignment/>
    </xf>
    <xf numFmtId="0" fontId="25" fillId="55" borderId="41" xfId="0" applyFont="1" applyFill="1" applyBorder="1" applyAlignment="1">
      <alignment/>
    </xf>
    <xf numFmtId="164" fontId="28" fillId="0" borderId="42" xfId="69" applyFont="1" applyBorder="1" applyAlignment="1">
      <alignment/>
    </xf>
    <xf numFmtId="0" fontId="20" fillId="55" borderId="43" xfId="0" applyFont="1" applyFill="1" applyBorder="1" applyAlignment="1">
      <alignment vertical="top"/>
    </xf>
    <xf numFmtId="4" fontId="82" fillId="0" borderId="44" xfId="0" applyNumberFormat="1" applyFont="1" applyBorder="1" applyAlignment="1">
      <alignment vertical="top"/>
    </xf>
    <xf numFmtId="164" fontId="81" fillId="55" borderId="45" xfId="69" applyFont="1" applyFill="1" applyBorder="1" applyAlignment="1" applyProtection="1">
      <alignment horizontal="right" vertical="top"/>
      <protection/>
    </xf>
    <xf numFmtId="164" fontId="81" fillId="55" borderId="46" xfId="69" applyFont="1" applyFill="1" applyBorder="1" applyAlignment="1" applyProtection="1">
      <alignment horizontal="right" vertical="top"/>
      <protection/>
    </xf>
    <xf numFmtId="0" fontId="28" fillId="55" borderId="46" xfId="0" applyFont="1" applyFill="1" applyBorder="1" applyAlignment="1">
      <alignment vertical="top"/>
    </xf>
    <xf numFmtId="9" fontId="28" fillId="55" borderId="46" xfId="112" applyFont="1" applyFill="1" applyBorder="1" applyAlignment="1">
      <alignment vertical="top"/>
    </xf>
    <xf numFmtId="164" fontId="83" fillId="55" borderId="43" xfId="69" applyFont="1" applyFill="1" applyBorder="1" applyAlignment="1" applyProtection="1">
      <alignment horizontal="right" vertical="top"/>
      <protection/>
    </xf>
    <xf numFmtId="0" fontId="31" fillId="55" borderId="46" xfId="0" applyFont="1" applyFill="1" applyBorder="1" applyAlignment="1">
      <alignment vertical="top"/>
    </xf>
    <xf numFmtId="0" fontId="32" fillId="0" borderId="33" xfId="0" applyFont="1" applyFill="1" applyBorder="1" applyAlignment="1">
      <alignment vertical="top"/>
    </xf>
    <xf numFmtId="0" fontId="84" fillId="0" borderId="35" xfId="0" applyFont="1" applyFill="1" applyBorder="1" applyAlignment="1">
      <alignment vertical="top"/>
    </xf>
    <xf numFmtId="4" fontId="84" fillId="0" borderId="0" xfId="0" applyNumberFormat="1" applyFont="1" applyBorder="1" applyAlignment="1">
      <alignment vertical="top"/>
    </xf>
    <xf numFmtId="0" fontId="0" fillId="55" borderId="0" xfId="0" applyFill="1" applyAlignment="1">
      <alignment vertical="top"/>
    </xf>
    <xf numFmtId="164" fontId="0" fillId="55" borderId="0" xfId="69" applyFill="1" applyAlignment="1">
      <alignment vertical="top"/>
    </xf>
    <xf numFmtId="0" fontId="24" fillId="55" borderId="32" xfId="0" applyFont="1" applyFill="1" applyBorder="1" applyAlignment="1">
      <alignment vertical="top"/>
    </xf>
    <xf numFmtId="0" fontId="80" fillId="55" borderId="33" xfId="0" applyFont="1" applyFill="1" applyBorder="1" applyAlignment="1">
      <alignment vertical="top"/>
    </xf>
    <xf numFmtId="0" fontId="84" fillId="0" borderId="35" xfId="0" applyFont="1" applyFill="1" applyBorder="1" applyAlignment="1">
      <alignment vertical="top" wrapText="1"/>
    </xf>
    <xf numFmtId="164" fontId="20" fillId="55" borderId="25" xfId="69" applyFont="1" applyFill="1" applyBorder="1" applyAlignment="1">
      <alignment vertical="top"/>
    </xf>
    <xf numFmtId="164" fontId="20" fillId="55" borderId="31" xfId="69" applyFont="1" applyFill="1" applyBorder="1" applyAlignment="1">
      <alignment vertical="top"/>
    </xf>
    <xf numFmtId="164" fontId="20" fillId="55" borderId="24" xfId="69" applyFont="1" applyFill="1" applyBorder="1" applyAlignment="1">
      <alignment vertical="top"/>
    </xf>
    <xf numFmtId="0" fontId="25" fillId="0" borderId="0" xfId="0" applyFont="1" applyFill="1" applyBorder="1" applyAlignment="1">
      <alignment horizontal="left" wrapText="1"/>
    </xf>
    <xf numFmtId="0" fontId="25" fillId="0" borderId="33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4" fontId="84" fillId="0" borderId="38" xfId="0" applyNumberFormat="1" applyFont="1" applyBorder="1" applyAlignment="1">
      <alignment vertical="top"/>
    </xf>
    <xf numFmtId="164" fontId="20" fillId="55" borderId="38" xfId="69" applyFont="1" applyFill="1" applyBorder="1" applyAlignment="1">
      <alignment vertical="top"/>
    </xf>
    <xf numFmtId="2" fontId="20" fillId="55" borderId="30" xfId="69" applyNumberFormat="1" applyFont="1" applyFill="1" applyBorder="1" applyAlignment="1">
      <alignment vertical="top"/>
    </xf>
    <xf numFmtId="0" fontId="78" fillId="0" borderId="0" xfId="0" applyFont="1" applyBorder="1" applyAlignment="1">
      <alignment vertical="top"/>
    </xf>
    <xf numFmtId="4" fontId="82" fillId="0" borderId="0" xfId="0" applyNumberFormat="1" applyFont="1" applyBorder="1" applyAlignment="1">
      <alignment vertical="top"/>
    </xf>
    <xf numFmtId="0" fontId="24" fillId="55" borderId="40" xfId="0" applyFont="1" applyFill="1" applyBorder="1" applyAlignment="1">
      <alignment vertical="top"/>
    </xf>
    <xf numFmtId="0" fontId="24" fillId="55" borderId="41" xfId="0" applyFont="1" applyFill="1" applyBorder="1" applyAlignment="1">
      <alignment vertical="top"/>
    </xf>
    <xf numFmtId="0" fontId="78" fillId="0" borderId="41" xfId="0" applyFont="1" applyBorder="1" applyAlignment="1">
      <alignment vertical="top"/>
    </xf>
    <xf numFmtId="0" fontId="80" fillId="55" borderId="42" xfId="0" applyFont="1" applyFill="1" applyBorder="1" applyAlignment="1">
      <alignment vertical="top"/>
    </xf>
    <xf numFmtId="0" fontId="84" fillId="0" borderId="43" xfId="0" applyFont="1" applyFill="1" applyBorder="1" applyAlignment="1">
      <alignment vertical="top"/>
    </xf>
    <xf numFmtId="4" fontId="82" fillId="0" borderId="41" xfId="0" applyNumberFormat="1" applyFont="1" applyBorder="1" applyAlignment="1">
      <alignment vertical="top"/>
    </xf>
    <xf numFmtId="164" fontId="20" fillId="55" borderId="46" xfId="69" applyFont="1" applyFill="1" applyBorder="1" applyAlignment="1">
      <alignment vertical="top"/>
    </xf>
    <xf numFmtId="164" fontId="20" fillId="55" borderId="44" xfId="69" applyFont="1" applyFill="1" applyBorder="1" applyAlignment="1">
      <alignment vertical="top"/>
    </xf>
    <xf numFmtId="0" fontId="20" fillId="55" borderId="46" xfId="0" applyFont="1" applyFill="1" applyBorder="1" applyAlignment="1">
      <alignment vertical="top"/>
    </xf>
    <xf numFmtId="9" fontId="20" fillId="55" borderId="46" xfId="112" applyFont="1" applyFill="1" applyBorder="1" applyAlignment="1">
      <alignment vertical="top"/>
    </xf>
    <xf numFmtId="4" fontId="83" fillId="0" borderId="41" xfId="0" applyNumberFormat="1" applyFont="1" applyBorder="1" applyAlignment="1">
      <alignment vertical="top"/>
    </xf>
    <xf numFmtId="0" fontId="25" fillId="55" borderId="32" xfId="0" applyFont="1" applyFill="1" applyBorder="1" applyAlignment="1">
      <alignment vertical="top"/>
    </xf>
    <xf numFmtId="0" fontId="84" fillId="0" borderId="0" xfId="0" applyFont="1" applyBorder="1" applyAlignment="1">
      <alignment vertical="top"/>
    </xf>
    <xf numFmtId="164" fontId="32" fillId="55" borderId="35" xfId="69" applyFont="1" applyFill="1" applyBorder="1" applyAlignment="1">
      <alignment vertical="top"/>
    </xf>
    <xf numFmtId="0" fontId="32" fillId="55" borderId="36" xfId="0" applyFont="1" applyFill="1" applyBorder="1" applyAlignment="1">
      <alignment vertical="top"/>
    </xf>
    <xf numFmtId="164" fontId="0" fillId="55" borderId="0" xfId="69" applyFont="1" applyFill="1" applyAlignment="1">
      <alignment vertical="top"/>
    </xf>
    <xf numFmtId="2" fontId="32" fillId="55" borderId="35" xfId="69" applyNumberFormat="1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/>
    </xf>
    <xf numFmtId="0" fontId="32" fillId="55" borderId="30" xfId="0" applyFont="1" applyFill="1" applyBorder="1" applyAlignment="1">
      <alignment vertical="top"/>
    </xf>
    <xf numFmtId="0" fontId="24" fillId="0" borderId="32" xfId="0" applyFont="1" applyBorder="1" applyAlignment="1">
      <alignment horizontal="left" vertical="center"/>
    </xf>
    <xf numFmtId="0" fontId="24" fillId="55" borderId="0" xfId="0" applyFont="1" applyFill="1" applyBorder="1" applyAlignment="1">
      <alignment horizontal="left"/>
    </xf>
    <xf numFmtId="0" fontId="78" fillId="0" borderId="0" xfId="0" applyFont="1" applyBorder="1" applyAlignment="1">
      <alignment/>
    </xf>
    <xf numFmtId="4" fontId="82" fillId="0" borderId="36" xfId="0" applyNumberFormat="1" applyFont="1" applyBorder="1" applyAlignment="1">
      <alignment vertical="top"/>
    </xf>
    <xf numFmtId="4" fontId="82" fillId="0" borderId="31" xfId="0" applyNumberFormat="1" applyFont="1" applyBorder="1" applyAlignment="1">
      <alignment vertical="top"/>
    </xf>
    <xf numFmtId="9" fontId="28" fillId="55" borderId="31" xfId="112" applyFont="1" applyFill="1" applyBorder="1" applyAlignment="1">
      <alignment vertical="top"/>
    </xf>
    <xf numFmtId="164" fontId="31" fillId="55" borderId="31" xfId="69" applyFont="1" applyFill="1" applyBorder="1" applyAlignment="1">
      <alignment vertical="top"/>
    </xf>
    <xf numFmtId="0" fontId="20" fillId="55" borderId="31" xfId="0" applyFont="1" applyFill="1" applyBorder="1" applyAlignment="1">
      <alignment vertical="top"/>
    </xf>
    <xf numFmtId="0" fontId="78" fillId="0" borderId="26" xfId="0" applyFont="1" applyBorder="1" applyAlignment="1">
      <alignment/>
    </xf>
    <xf numFmtId="0" fontId="24" fillId="0" borderId="27" xfId="0" applyFont="1" applyBorder="1" applyAlignment="1">
      <alignment vertical="center"/>
    </xf>
    <xf numFmtId="0" fontId="32" fillId="0" borderId="28" xfId="0" applyFont="1" applyFill="1" applyBorder="1" applyAlignment="1">
      <alignment vertical="top"/>
    </xf>
    <xf numFmtId="0" fontId="84" fillId="0" borderId="39" xfId="0" applyFont="1" applyFill="1" applyBorder="1" applyAlignment="1">
      <alignment vertical="top"/>
    </xf>
    <xf numFmtId="0" fontId="28" fillId="55" borderId="0" xfId="0" applyFont="1" applyFill="1" applyBorder="1" applyAlignment="1">
      <alignment/>
    </xf>
    <xf numFmtId="0" fontId="28" fillId="55" borderId="0" xfId="0" applyFont="1" applyFill="1" applyBorder="1" applyAlignment="1">
      <alignment horizontal="center" vertical="top"/>
    </xf>
    <xf numFmtId="0" fontId="28" fillId="55" borderId="0" xfId="0" applyFont="1" applyFill="1" applyBorder="1" applyAlignment="1">
      <alignment vertical="top"/>
    </xf>
    <xf numFmtId="164" fontId="19" fillId="55" borderId="0" xfId="69" applyFont="1" applyFill="1" applyBorder="1" applyAlignment="1">
      <alignment horizontal="right" vertical="top"/>
    </xf>
    <xf numFmtId="164" fontId="19" fillId="55" borderId="0" xfId="69" applyFont="1" applyFill="1" applyBorder="1" applyAlignment="1" applyProtection="1">
      <alignment horizontal="right" vertical="top"/>
      <protection/>
    </xf>
    <xf numFmtId="164" fontId="20" fillId="55" borderId="0" xfId="69" applyFont="1" applyFill="1" applyBorder="1" applyAlignment="1">
      <alignment horizontal="right" vertical="top"/>
    </xf>
    <xf numFmtId="164" fontId="0" fillId="55" borderId="0" xfId="69" applyFill="1" applyBorder="1" applyAlignment="1">
      <alignment/>
    </xf>
    <xf numFmtId="0" fontId="21" fillId="55" borderId="0" xfId="0" applyFont="1" applyFill="1" applyBorder="1" applyAlignment="1">
      <alignment horizontal="center"/>
    </xf>
    <xf numFmtId="0" fontId="28" fillId="55" borderId="0" xfId="0" applyFont="1" applyFill="1" applyBorder="1" applyAlignment="1">
      <alignment/>
    </xf>
    <xf numFmtId="0" fontId="21" fillId="55" borderId="0" xfId="0" applyFont="1" applyFill="1" applyBorder="1" applyAlignment="1">
      <alignment horizontal="center" vertical="top"/>
    </xf>
    <xf numFmtId="0" fontId="21" fillId="55" borderId="0" xfId="0" applyFont="1" applyFill="1" applyBorder="1" applyAlignment="1">
      <alignment vertical="top"/>
    </xf>
    <xf numFmtId="0" fontId="28" fillId="55" borderId="0" xfId="0" applyFont="1" applyFill="1" applyAlignment="1">
      <alignment vertical="top"/>
    </xf>
    <xf numFmtId="0" fontId="21" fillId="55" borderId="0" xfId="0" applyFont="1" applyFill="1" applyBorder="1" applyAlignment="1">
      <alignment/>
    </xf>
    <xf numFmtId="164" fontId="20" fillId="55" borderId="0" xfId="69" applyFont="1" applyFill="1" applyAlignment="1">
      <alignment vertical="top"/>
    </xf>
    <xf numFmtId="0" fontId="24" fillId="55" borderId="0" xfId="0" applyFont="1" applyFill="1" applyBorder="1" applyAlignment="1">
      <alignment horizontal="center"/>
    </xf>
    <xf numFmtId="0" fontId="24" fillId="55" borderId="0" xfId="0" applyFont="1" applyFill="1" applyBorder="1" applyAlignment="1">
      <alignment horizontal="center" vertical="top"/>
    </xf>
    <xf numFmtId="0" fontId="24" fillId="55" borderId="0" xfId="0" applyFont="1" applyFill="1" applyAlignment="1">
      <alignment vertical="top"/>
    </xf>
    <xf numFmtId="164" fontId="24" fillId="55" borderId="0" xfId="69" applyFont="1" applyFill="1" applyBorder="1" applyAlignment="1">
      <alignment vertical="top"/>
    </xf>
    <xf numFmtId="164" fontId="22" fillId="55" borderId="0" xfId="69" applyFont="1" applyFill="1" applyBorder="1" applyAlignment="1">
      <alignment/>
    </xf>
    <xf numFmtId="0" fontId="25" fillId="55" borderId="0" xfId="0" applyFont="1" applyFill="1" applyBorder="1" applyAlignment="1">
      <alignment horizontal="center"/>
    </xf>
    <xf numFmtId="164" fontId="25" fillId="55" borderId="0" xfId="69" applyFont="1" applyFill="1" applyBorder="1" applyAlignment="1">
      <alignment horizontal="center" vertical="top"/>
    </xf>
    <xf numFmtId="164" fontId="0" fillId="55" borderId="0" xfId="69" applyFont="1" applyFill="1" applyBorder="1" applyAlignment="1">
      <alignment/>
    </xf>
    <xf numFmtId="9" fontId="0" fillId="55" borderId="0" xfId="112" applyFill="1" applyAlignment="1">
      <alignment/>
    </xf>
    <xf numFmtId="164" fontId="19" fillId="55" borderId="0" xfId="69" applyFont="1" applyFill="1" applyAlignment="1">
      <alignment vertical="top"/>
    </xf>
    <xf numFmtId="0" fontId="35" fillId="55" borderId="0" xfId="0" applyFont="1" applyFill="1" applyBorder="1" applyAlignment="1">
      <alignment/>
    </xf>
    <xf numFmtId="164" fontId="35" fillId="55" borderId="0" xfId="69" applyFont="1" applyFill="1" applyBorder="1" applyAlignment="1">
      <alignment horizontal="right" vertical="top"/>
    </xf>
    <xf numFmtId="164" fontId="35" fillId="55" borderId="0" xfId="69" applyFont="1" applyFill="1" applyBorder="1" applyAlignment="1">
      <alignment vertical="top"/>
    </xf>
    <xf numFmtId="164" fontId="35" fillId="55" borderId="0" xfId="69" applyFont="1" applyFill="1" applyAlignment="1">
      <alignment vertical="top"/>
    </xf>
    <xf numFmtId="0" fontId="20" fillId="55" borderId="0" xfId="0" applyFont="1" applyFill="1" applyAlignment="1">
      <alignment vertical="top"/>
    </xf>
    <xf numFmtId="0" fontId="35" fillId="55" borderId="0" xfId="0" applyFont="1" applyFill="1" applyAlignment="1">
      <alignment/>
    </xf>
    <xf numFmtId="0" fontId="19" fillId="55" borderId="0" xfId="0" applyFont="1" applyFill="1" applyAlignment="1">
      <alignment horizontal="center"/>
    </xf>
    <xf numFmtId="0" fontId="19" fillId="55" borderId="0" xfId="0" applyFont="1" applyFill="1" applyAlignment="1">
      <alignment horizontal="center" vertical="top"/>
    </xf>
    <xf numFmtId="0" fontId="35" fillId="55" borderId="0" xfId="0" applyFont="1" applyFill="1" applyAlignment="1">
      <alignment horizontal="center" vertical="top"/>
    </xf>
    <xf numFmtId="164" fontId="35" fillId="55" borderId="0" xfId="69" applyFont="1" applyFill="1" applyAlignment="1">
      <alignment horizontal="right" vertical="top"/>
    </xf>
    <xf numFmtId="0" fontId="85" fillId="0" borderId="0" xfId="99" applyFont="1">
      <alignment/>
      <protection/>
    </xf>
    <xf numFmtId="0" fontId="63" fillId="0" borderId="0" xfId="99">
      <alignment/>
      <protection/>
    </xf>
    <xf numFmtId="0" fontId="63" fillId="0" borderId="0" xfId="99" applyAlignment="1">
      <alignment horizontal="center"/>
      <protection/>
    </xf>
    <xf numFmtId="43" fontId="0" fillId="0" borderId="0" xfId="71" applyFont="1" applyAlignment="1">
      <alignment/>
    </xf>
    <xf numFmtId="0" fontId="86" fillId="0" borderId="0" xfId="99" applyFont="1" applyAlignment="1">
      <alignment horizontal="center"/>
      <protection/>
    </xf>
    <xf numFmtId="0" fontId="86" fillId="0" borderId="0" xfId="99" applyFont="1">
      <alignment/>
      <protection/>
    </xf>
    <xf numFmtId="0" fontId="63" fillId="0" borderId="0" xfId="99" applyAlignment="1">
      <alignment horizontal="center"/>
      <protection/>
    </xf>
    <xf numFmtId="0" fontId="87" fillId="0" borderId="0" xfId="99" applyFont="1" applyAlignment="1">
      <alignment horizontal="center"/>
      <protection/>
    </xf>
    <xf numFmtId="0" fontId="87" fillId="0" borderId="0" xfId="99" applyFont="1">
      <alignment/>
      <protection/>
    </xf>
    <xf numFmtId="43" fontId="0" fillId="0" borderId="0" xfId="71" applyFont="1" applyAlignment="1">
      <alignment horizontal="center"/>
    </xf>
    <xf numFmtId="0" fontId="78" fillId="0" borderId="31" xfId="99" applyFont="1" applyBorder="1" applyAlignment="1">
      <alignment horizontal="center" vertical="center"/>
      <protection/>
    </xf>
    <xf numFmtId="43" fontId="78" fillId="0" borderId="31" xfId="71" applyFont="1" applyBorder="1" applyAlignment="1">
      <alignment horizontal="center" vertical="center"/>
    </xf>
    <xf numFmtId="0" fontId="78" fillId="0" borderId="0" xfId="99" applyFont="1" applyAlignment="1">
      <alignment horizontal="center"/>
      <protection/>
    </xf>
    <xf numFmtId="43" fontId="78" fillId="0" borderId="31" xfId="71" applyFont="1" applyBorder="1" applyAlignment="1">
      <alignment horizontal="center" vertical="center"/>
    </xf>
    <xf numFmtId="0" fontId="63" fillId="0" borderId="24" xfId="99" applyBorder="1">
      <alignment/>
      <protection/>
    </xf>
    <xf numFmtId="0" fontId="63" fillId="0" borderId="25" xfId="99" applyBorder="1">
      <alignment/>
      <protection/>
    </xf>
    <xf numFmtId="0" fontId="63" fillId="0" borderId="31" xfId="99" applyFill="1" applyBorder="1" applyAlignment="1">
      <alignment horizontal="center"/>
      <protection/>
    </xf>
    <xf numFmtId="43" fontId="0" fillId="0" borderId="31" xfId="71" applyFont="1" applyBorder="1" applyAlignment="1">
      <alignment/>
    </xf>
    <xf numFmtId="43" fontId="78" fillId="0" borderId="31" xfId="99" applyNumberFormat="1" applyFont="1" applyBorder="1">
      <alignment/>
      <protection/>
    </xf>
    <xf numFmtId="43" fontId="0" fillId="0" borderId="31" xfId="71" applyFont="1" applyFill="1" applyBorder="1" applyAlignment="1">
      <alignment/>
    </xf>
    <xf numFmtId="43" fontId="63" fillId="0" borderId="0" xfId="99" applyNumberFormat="1">
      <alignment/>
      <protection/>
    </xf>
    <xf numFmtId="43" fontId="63" fillId="0" borderId="0" xfId="99" applyNumberFormat="1" applyAlignment="1">
      <alignment horizontal="center"/>
      <protection/>
    </xf>
    <xf numFmtId="0" fontId="78" fillId="0" borderId="31" xfId="99" applyFont="1" applyBorder="1" applyAlignment="1">
      <alignment horizontal="center"/>
      <protection/>
    </xf>
    <xf numFmtId="0" fontId="78" fillId="0" borderId="31" xfId="99" applyFont="1" applyBorder="1" applyAlignment="1">
      <alignment horizontal="center"/>
      <protection/>
    </xf>
    <xf numFmtId="43" fontId="78" fillId="0" borderId="31" xfId="71" applyFont="1" applyBorder="1" applyAlignment="1">
      <alignment horizontal="center"/>
    </xf>
    <xf numFmtId="0" fontId="78" fillId="0" borderId="0" xfId="99" applyFont="1">
      <alignment/>
      <protection/>
    </xf>
    <xf numFmtId="43" fontId="78" fillId="0" borderId="0" xfId="99" applyNumberFormat="1" applyFont="1" applyAlignment="1">
      <alignment horizontal="center"/>
      <protection/>
    </xf>
    <xf numFmtId="0" fontId="78" fillId="0" borderId="0" xfId="99" applyFont="1" applyAlignment="1">
      <alignment horizontal="center"/>
      <protection/>
    </xf>
    <xf numFmtId="43" fontId="78" fillId="0" borderId="0" xfId="71" applyFont="1" applyAlignment="1">
      <alignment horizontal="center"/>
    </xf>
    <xf numFmtId="0" fontId="88" fillId="0" borderId="0" xfId="99" applyFont="1">
      <alignment/>
      <protection/>
    </xf>
    <xf numFmtId="0" fontId="88" fillId="0" borderId="0" xfId="99" applyFont="1" applyAlignment="1">
      <alignment horizontal="center"/>
      <protection/>
    </xf>
    <xf numFmtId="43" fontId="88" fillId="0" borderId="0" xfId="71" applyFont="1" applyAlignment="1">
      <alignment/>
    </xf>
    <xf numFmtId="43" fontId="85" fillId="0" borderId="0" xfId="71" applyFont="1" applyAlignment="1">
      <alignment/>
    </xf>
    <xf numFmtId="0" fontId="89" fillId="0" borderId="0" xfId="99" applyFont="1">
      <alignment/>
      <protection/>
    </xf>
    <xf numFmtId="0" fontId="90" fillId="0" borderId="47" xfId="99" applyFont="1" applyBorder="1" applyAlignment="1">
      <alignment horizontal="center"/>
      <protection/>
    </xf>
    <xf numFmtId="0" fontId="90" fillId="0" borderId="48" xfId="99" applyFont="1" applyBorder="1" applyAlignment="1">
      <alignment horizontal="center"/>
      <protection/>
    </xf>
    <xf numFmtId="0" fontId="90" fillId="0" borderId="34" xfId="99" applyFont="1" applyBorder="1" applyAlignment="1">
      <alignment horizontal="center"/>
      <protection/>
    </xf>
    <xf numFmtId="0" fontId="90" fillId="0" borderId="0" xfId="99" applyFont="1">
      <alignment/>
      <protection/>
    </xf>
    <xf numFmtId="0" fontId="90" fillId="0" borderId="37" xfId="99" applyFont="1" applyBorder="1" applyAlignment="1">
      <alignment horizontal="center"/>
      <protection/>
    </xf>
    <xf numFmtId="0" fontId="90" fillId="0" borderId="0" xfId="99" applyFont="1" applyBorder="1" applyAlignment="1">
      <alignment horizontal="center"/>
      <protection/>
    </xf>
    <xf numFmtId="0" fontId="90" fillId="0" borderId="35" xfId="99" applyFont="1" applyBorder="1" applyAlignment="1">
      <alignment horizontal="center"/>
      <protection/>
    </xf>
    <xf numFmtId="0" fontId="91" fillId="0" borderId="38" xfId="99" applyFont="1" applyBorder="1">
      <alignment/>
      <protection/>
    </xf>
    <xf numFmtId="43" fontId="92" fillId="0" borderId="27" xfId="71" applyFont="1" applyBorder="1" applyAlignment="1">
      <alignment/>
    </xf>
    <xf numFmtId="43" fontId="92" fillId="0" borderId="39" xfId="71" applyFont="1" applyBorder="1" applyAlignment="1">
      <alignment/>
    </xf>
    <xf numFmtId="0" fontId="92" fillId="0" borderId="0" xfId="99" applyFont="1">
      <alignment/>
      <protection/>
    </xf>
    <xf numFmtId="0" fontId="78" fillId="0" borderId="23" xfId="99" applyFont="1" applyBorder="1" applyAlignment="1">
      <alignment horizontal="center"/>
      <protection/>
    </xf>
    <xf numFmtId="43" fontId="78" fillId="0" borderId="23" xfId="71" applyFont="1" applyBorder="1" applyAlignment="1">
      <alignment horizontal="center"/>
    </xf>
    <xf numFmtId="43" fontId="78" fillId="0" borderId="23" xfId="71" applyFont="1" applyBorder="1" applyAlignment="1">
      <alignment/>
    </xf>
    <xf numFmtId="43" fontId="78" fillId="0" borderId="24" xfId="71" applyFont="1" applyBorder="1" applyAlignment="1">
      <alignment horizontal="center"/>
    </xf>
    <xf numFmtId="43" fontId="78" fillId="0" borderId="49" xfId="71" applyFont="1" applyBorder="1" applyAlignment="1">
      <alignment horizontal="center"/>
    </xf>
    <xf numFmtId="43" fontId="78" fillId="0" borderId="25" xfId="71" applyFont="1" applyBorder="1" applyAlignment="1">
      <alignment horizontal="center"/>
    </xf>
    <xf numFmtId="0" fontId="63" fillId="0" borderId="0" xfId="99" applyFont="1">
      <alignment/>
      <protection/>
    </xf>
    <xf numFmtId="0" fontId="78" fillId="0" borderId="36" xfId="99" applyFont="1" applyBorder="1" applyAlignment="1">
      <alignment horizontal="center"/>
      <protection/>
    </xf>
    <xf numFmtId="43" fontId="78" fillId="0" borderId="36" xfId="71" applyFont="1" applyBorder="1" applyAlignment="1">
      <alignment horizontal="center"/>
    </xf>
    <xf numFmtId="43" fontId="78" fillId="0" borderId="36" xfId="71" applyFont="1" applyBorder="1" applyAlignment="1">
      <alignment/>
    </xf>
    <xf numFmtId="0" fontId="78" fillId="0" borderId="30" xfId="99" applyFont="1" applyBorder="1" applyAlignment="1">
      <alignment horizontal="center"/>
      <protection/>
    </xf>
    <xf numFmtId="43" fontId="78" fillId="0" borderId="30" xfId="71" applyFont="1" applyBorder="1" applyAlignment="1">
      <alignment/>
    </xf>
    <xf numFmtId="43" fontId="78" fillId="0" borderId="30" xfId="71" applyFont="1" applyBorder="1" applyAlignment="1">
      <alignment horizontal="center"/>
    </xf>
    <xf numFmtId="43" fontId="78" fillId="0" borderId="31" xfId="71" applyFont="1" applyBorder="1" applyAlignment="1">
      <alignment horizontal="center" vertical="center" wrapText="1"/>
    </xf>
    <xf numFmtId="0" fontId="44" fillId="0" borderId="31" xfId="99" applyFont="1" applyBorder="1" applyAlignment="1" quotePrefix="1">
      <alignment horizontal="left"/>
      <protection/>
    </xf>
    <xf numFmtId="165" fontId="0" fillId="0" borderId="31" xfId="71" applyNumberFormat="1" applyFont="1" applyBorder="1" applyAlignment="1">
      <alignment horizontal="left"/>
    </xf>
    <xf numFmtId="0" fontId="44" fillId="0" borderId="31" xfId="99" applyFont="1" applyBorder="1" applyAlignment="1">
      <alignment horizontal="left"/>
      <protection/>
    </xf>
    <xf numFmtId="0" fontId="78" fillId="56" borderId="31" xfId="99" applyFont="1" applyFill="1" applyBorder="1" applyAlignment="1">
      <alignment horizontal="center"/>
      <protection/>
    </xf>
    <xf numFmtId="43" fontId="78" fillId="56" borderId="31" xfId="71" applyFont="1" applyFill="1" applyBorder="1" applyAlignment="1">
      <alignment/>
    </xf>
    <xf numFmtId="43" fontId="78" fillId="57" borderId="0" xfId="71" applyFont="1" applyFill="1" applyAlignment="1">
      <alignment/>
    </xf>
    <xf numFmtId="43" fontId="63" fillId="0" borderId="0" xfId="99" applyNumberFormat="1" applyFont="1">
      <alignment/>
      <protection/>
    </xf>
    <xf numFmtId="43" fontId="86" fillId="0" borderId="0" xfId="71" applyFont="1" applyAlignment="1">
      <alignment horizontal="left"/>
    </xf>
    <xf numFmtId="43" fontId="86" fillId="0" borderId="0" xfId="71" applyFont="1" applyAlignment="1">
      <alignment horizontal="center"/>
    </xf>
    <xf numFmtId="43" fontId="93" fillId="0" borderId="0" xfId="71" applyFont="1" applyAlignment="1">
      <alignment horizontal="center"/>
    </xf>
    <xf numFmtId="43" fontId="93" fillId="0" borderId="0" xfId="71" applyFont="1" applyAlignment="1">
      <alignment horizontal="center"/>
    </xf>
    <xf numFmtId="0" fontId="94" fillId="0" borderId="0" xfId="99" applyFont="1">
      <alignment/>
      <protection/>
    </xf>
    <xf numFmtId="43" fontId="94" fillId="0" borderId="0" xfId="71" applyFont="1" applyFill="1" applyAlignment="1">
      <alignment/>
    </xf>
    <xf numFmtId="0" fontId="95" fillId="0" borderId="0" xfId="99" applyFont="1" applyAlignment="1">
      <alignment horizontal="center"/>
      <protection/>
    </xf>
    <xf numFmtId="0" fontId="93" fillId="0" borderId="0" xfId="99" applyFont="1">
      <alignment/>
      <protection/>
    </xf>
    <xf numFmtId="43" fontId="93" fillId="0" borderId="0" xfId="71" applyFont="1" applyAlignment="1">
      <alignment/>
    </xf>
    <xf numFmtId="0" fontId="95" fillId="0" borderId="0" xfId="99" applyFont="1" applyAlignment="1">
      <alignment horizontal="center"/>
      <protection/>
    </xf>
    <xf numFmtId="0" fontId="95" fillId="0" borderId="0" xfId="99" applyFont="1" applyFill="1" applyAlignment="1">
      <alignment horizontal="center"/>
      <protection/>
    </xf>
    <xf numFmtId="0" fontId="96" fillId="0" borderId="0" xfId="99" applyFont="1">
      <alignment/>
      <protection/>
    </xf>
    <xf numFmtId="43" fontId="96" fillId="0" borderId="0" xfId="71" applyFont="1" applyFill="1" applyAlignment="1">
      <alignment/>
    </xf>
    <xf numFmtId="43" fontId="94" fillId="0" borderId="0" xfId="99" applyNumberFormat="1" applyFont="1">
      <alignment/>
      <protection/>
    </xf>
    <xf numFmtId="43" fontId="94" fillId="0" borderId="0" xfId="71" applyFont="1" applyAlignment="1">
      <alignment/>
    </xf>
    <xf numFmtId="43" fontId="94" fillId="0" borderId="49" xfId="71" applyFont="1" applyFill="1" applyBorder="1" applyAlignment="1">
      <alignment/>
    </xf>
    <xf numFmtId="43" fontId="94" fillId="0" borderId="0" xfId="71" applyFont="1" applyFill="1" applyBorder="1" applyAlignment="1">
      <alignment/>
    </xf>
    <xf numFmtId="43" fontId="96" fillId="0" borderId="0" xfId="99" applyNumberFormat="1" applyFont="1">
      <alignment/>
      <protection/>
    </xf>
    <xf numFmtId="43" fontId="94" fillId="0" borderId="27" xfId="71" applyFont="1" applyFill="1" applyBorder="1" applyAlignment="1">
      <alignment/>
    </xf>
    <xf numFmtId="43" fontId="0" fillId="0" borderId="0" xfId="71" applyFont="1" applyFill="1" applyAlignment="1">
      <alignment/>
    </xf>
    <xf numFmtId="43" fontId="96" fillId="0" borderId="50" xfId="99" applyNumberFormat="1" applyFont="1" applyBorder="1">
      <alignment/>
      <protection/>
    </xf>
    <xf numFmtId="43" fontId="94" fillId="0" borderId="0" xfId="99" applyNumberFormat="1" applyFont="1" applyBorder="1">
      <alignment/>
      <protection/>
    </xf>
    <xf numFmtId="0" fontId="49" fillId="0" borderId="0" xfId="99" applyFont="1">
      <alignment/>
      <protection/>
    </xf>
    <xf numFmtId="43" fontId="49" fillId="0" borderId="0" xfId="71" applyFont="1" applyFill="1" applyAlignment="1">
      <alignment/>
    </xf>
    <xf numFmtId="43" fontId="49" fillId="0" borderId="0" xfId="99" applyNumberFormat="1" applyFont="1" applyBorder="1">
      <alignment/>
      <protection/>
    </xf>
    <xf numFmtId="0" fontId="44" fillId="0" borderId="0" xfId="99" applyFont="1">
      <alignment/>
      <protection/>
    </xf>
    <xf numFmtId="43" fontId="44" fillId="0" borderId="0" xfId="71" applyFont="1" applyAlignment="1">
      <alignment/>
    </xf>
    <xf numFmtId="43" fontId="44" fillId="0" borderId="0" xfId="99" applyNumberFormat="1" applyFont="1">
      <alignment/>
      <protection/>
    </xf>
    <xf numFmtId="0" fontId="49" fillId="0" borderId="0" xfId="99" applyFont="1" applyAlignment="1">
      <alignment horizontal="left"/>
      <protection/>
    </xf>
    <xf numFmtId="0" fontId="50" fillId="0" borderId="0" xfId="99" applyFont="1" applyAlignment="1">
      <alignment horizontal="center"/>
      <protection/>
    </xf>
    <xf numFmtId="43" fontId="50" fillId="0" borderId="0" xfId="71" applyFont="1" applyFill="1" applyAlignment="1">
      <alignment horizontal="center"/>
    </xf>
    <xf numFmtId="0" fontId="49" fillId="0" borderId="0" xfId="99" applyFont="1" applyAlignment="1">
      <alignment horizontal="center"/>
      <protection/>
    </xf>
    <xf numFmtId="43" fontId="49" fillId="0" borderId="0" xfId="71" applyFont="1" applyFill="1" applyAlignment="1">
      <alignment horizontal="center"/>
    </xf>
    <xf numFmtId="43" fontId="44" fillId="0" borderId="0" xfId="71" applyFont="1" applyFill="1" applyAlignment="1">
      <alignment/>
    </xf>
    <xf numFmtId="0" fontId="97" fillId="0" borderId="0" xfId="99" applyFont="1" applyFill="1" applyAlignment="1">
      <alignment vertical="center"/>
      <protection/>
    </xf>
    <xf numFmtId="0" fontId="93" fillId="0" borderId="0" xfId="99" applyFont="1" applyFill="1" applyAlignment="1">
      <alignment vertical="center"/>
      <protection/>
    </xf>
    <xf numFmtId="10" fontId="93" fillId="0" borderId="0" xfId="113" applyNumberFormat="1" applyFont="1" applyFill="1" applyAlignment="1">
      <alignment vertical="center"/>
    </xf>
    <xf numFmtId="43" fontId="93" fillId="0" borderId="0" xfId="71" applyFont="1" applyFill="1" applyAlignment="1">
      <alignment vertical="center"/>
    </xf>
    <xf numFmtId="0" fontId="90" fillId="0" borderId="0" xfId="99" applyFont="1" applyFill="1" applyAlignment="1">
      <alignment horizontal="center" vertical="center"/>
      <protection/>
    </xf>
    <xf numFmtId="0" fontId="63" fillId="0" borderId="0" xfId="99" applyFont="1" applyFill="1" applyAlignment="1">
      <alignment vertical="center"/>
      <protection/>
    </xf>
    <xf numFmtId="10" fontId="0" fillId="0" borderId="0" xfId="113" applyNumberFormat="1" applyFont="1" applyFill="1" applyAlignment="1">
      <alignment vertical="center"/>
    </xf>
    <xf numFmtId="43" fontId="0" fillId="0" borderId="0" xfId="71" applyFont="1" applyFill="1" applyAlignment="1">
      <alignment vertical="center"/>
    </xf>
    <xf numFmtId="0" fontId="78" fillId="0" borderId="23" xfId="99" applyFont="1" applyFill="1" applyBorder="1" applyAlignment="1">
      <alignment horizontal="center" vertical="center" wrapText="1"/>
      <protection/>
    </xf>
    <xf numFmtId="0" fontId="98" fillId="0" borderId="23" xfId="99" applyFont="1" applyFill="1" applyBorder="1" applyAlignment="1">
      <alignment horizontal="center" vertical="center" wrapText="1"/>
      <protection/>
    </xf>
    <xf numFmtId="0" fontId="78" fillId="0" borderId="24" xfId="99" applyFont="1" applyFill="1" applyBorder="1" applyAlignment="1">
      <alignment horizontal="center" vertical="center" wrapText="1"/>
      <protection/>
    </xf>
    <xf numFmtId="0" fontId="78" fillId="0" borderId="25" xfId="99" applyFont="1" applyFill="1" applyBorder="1" applyAlignment="1">
      <alignment horizontal="center" vertical="center" wrapText="1"/>
      <protection/>
    </xf>
    <xf numFmtId="0" fontId="78" fillId="0" borderId="23" xfId="99" applyFont="1" applyFill="1" applyBorder="1" applyAlignment="1">
      <alignment horizontal="center" vertical="center" wrapText="1"/>
      <protection/>
    </xf>
    <xf numFmtId="0" fontId="78" fillId="0" borderId="30" xfId="99" applyFont="1" applyFill="1" applyBorder="1" applyAlignment="1">
      <alignment horizontal="center" vertical="center" wrapText="1"/>
      <protection/>
    </xf>
    <xf numFmtId="0" fontId="98" fillId="0" borderId="30" xfId="99" applyFont="1" applyFill="1" applyBorder="1" applyAlignment="1">
      <alignment horizontal="center" vertical="center" wrapText="1"/>
      <protection/>
    </xf>
    <xf numFmtId="10" fontId="78" fillId="0" borderId="31" xfId="113" applyNumberFormat="1" applyFont="1" applyFill="1" applyBorder="1" applyAlignment="1">
      <alignment horizontal="center" vertical="center" wrapText="1"/>
    </xf>
    <xf numFmtId="43" fontId="78" fillId="0" borderId="31" xfId="71" applyFont="1" applyFill="1" applyBorder="1" applyAlignment="1">
      <alignment horizontal="center" vertical="center" wrapText="1"/>
    </xf>
    <xf numFmtId="0" fontId="78" fillId="0" borderId="31" xfId="99" applyFont="1" applyFill="1" applyBorder="1" applyAlignment="1">
      <alignment horizontal="center" vertical="center" wrapText="1"/>
      <protection/>
    </xf>
    <xf numFmtId="0" fontId="63" fillId="0" borderId="31" xfId="99" applyFont="1" applyFill="1" applyBorder="1" applyAlignment="1">
      <alignment horizontal="center" vertical="center" wrapText="1"/>
      <protection/>
    </xf>
    <xf numFmtId="0" fontId="63" fillId="0" borderId="31" xfId="99" applyFont="1" applyFill="1" applyBorder="1" applyAlignment="1">
      <alignment vertical="center"/>
      <protection/>
    </xf>
    <xf numFmtId="43" fontId="0" fillId="0" borderId="31" xfId="71" applyFont="1" applyFill="1" applyBorder="1" applyAlignment="1">
      <alignment vertical="center"/>
    </xf>
    <xf numFmtId="15" fontId="63" fillId="0" borderId="31" xfId="99" applyNumberFormat="1" applyFont="1" applyFill="1" applyBorder="1" applyAlignment="1">
      <alignment horizontal="center" vertical="center"/>
      <protection/>
    </xf>
    <xf numFmtId="10" fontId="0" fillId="0" borderId="31" xfId="113" applyNumberFormat="1" applyFont="1" applyFill="1" applyBorder="1" applyAlignment="1">
      <alignment horizontal="center" vertical="center"/>
    </xf>
    <xf numFmtId="0" fontId="63" fillId="0" borderId="31" xfId="99" applyFont="1" applyFill="1" applyBorder="1" applyAlignment="1">
      <alignment horizontal="center" vertical="center"/>
      <protection/>
    </xf>
    <xf numFmtId="43" fontId="93" fillId="0" borderId="0" xfId="99" applyNumberFormat="1" applyFont="1" applyFill="1" applyAlignment="1">
      <alignment vertical="center"/>
      <protection/>
    </xf>
    <xf numFmtId="43" fontId="0" fillId="0" borderId="31" xfId="71" applyFont="1" applyFill="1" applyBorder="1" applyAlignment="1">
      <alignment horizontal="center" vertical="center"/>
    </xf>
    <xf numFmtId="49" fontId="63" fillId="0" borderId="31" xfId="99" applyNumberFormat="1" applyFont="1" applyFill="1" applyBorder="1" applyAlignment="1">
      <alignment horizontal="center" vertical="center"/>
      <protection/>
    </xf>
    <xf numFmtId="15" fontId="63" fillId="0" borderId="31" xfId="99" applyNumberFormat="1" applyFont="1" applyFill="1" applyBorder="1" applyAlignment="1" quotePrefix="1">
      <alignment horizontal="center" vertical="center"/>
      <protection/>
    </xf>
    <xf numFmtId="15" fontId="63" fillId="0" borderId="31" xfId="99" applyNumberFormat="1" applyFont="1" applyFill="1" applyBorder="1" applyAlignment="1">
      <alignment horizontal="center" vertical="center" wrapText="1"/>
      <protection/>
    </xf>
    <xf numFmtId="49" fontId="63" fillId="0" borderId="31" xfId="99" applyNumberFormat="1" applyFont="1" applyFill="1" applyBorder="1" applyAlignment="1">
      <alignment horizontal="center" vertical="center" wrapText="1"/>
      <protection/>
    </xf>
    <xf numFmtId="0" fontId="63" fillId="0" borderId="36" xfId="99" applyFont="1" applyFill="1" applyBorder="1" applyAlignment="1">
      <alignment horizontal="center" vertical="center" wrapText="1"/>
      <protection/>
    </xf>
    <xf numFmtId="0" fontId="63" fillId="0" borderId="30" xfId="99" applyFont="1" applyFill="1" applyBorder="1" applyAlignment="1">
      <alignment horizontal="center" vertical="center"/>
      <protection/>
    </xf>
    <xf numFmtId="43" fontId="0" fillId="0" borderId="30" xfId="71" applyFont="1" applyFill="1" applyBorder="1" applyAlignment="1">
      <alignment horizontal="center" vertical="center"/>
    </xf>
    <xf numFmtId="0" fontId="63" fillId="0" borderId="30" xfId="99" applyFont="1" applyFill="1" applyBorder="1" applyAlignment="1">
      <alignment vertical="center"/>
      <protection/>
    </xf>
    <xf numFmtId="10" fontId="0" fillId="0" borderId="30" xfId="113" applyNumberFormat="1" applyFont="1" applyFill="1" applyBorder="1" applyAlignment="1">
      <alignment horizontal="center" vertical="center"/>
    </xf>
    <xf numFmtId="0" fontId="63" fillId="0" borderId="30" xfId="99" applyFont="1" applyFill="1" applyBorder="1" applyAlignment="1">
      <alignment horizontal="center" vertical="center" wrapText="1"/>
      <protection/>
    </xf>
    <xf numFmtId="43" fontId="0" fillId="0" borderId="30" xfId="71" applyFont="1" applyFill="1" applyBorder="1" applyAlignment="1">
      <alignment vertical="center"/>
    </xf>
    <xf numFmtId="2" fontId="63" fillId="0" borderId="30" xfId="99" applyNumberFormat="1" applyFont="1" applyFill="1" applyBorder="1" applyAlignment="1">
      <alignment horizontal="center" vertical="center" wrapText="1"/>
      <protection/>
    </xf>
    <xf numFmtId="49" fontId="63" fillId="0" borderId="30" xfId="99" applyNumberFormat="1" applyFont="1" applyFill="1" applyBorder="1" applyAlignment="1">
      <alignment horizontal="center" vertical="center" wrapText="1"/>
      <protection/>
    </xf>
    <xf numFmtId="0" fontId="78" fillId="0" borderId="36" xfId="99" applyFont="1" applyFill="1" applyBorder="1" applyAlignment="1">
      <alignment horizontal="left" vertical="center"/>
      <protection/>
    </xf>
    <xf numFmtId="0" fontId="63" fillId="0" borderId="36" xfId="99" applyFont="1" applyFill="1" applyBorder="1" applyAlignment="1">
      <alignment vertical="center"/>
      <protection/>
    </xf>
    <xf numFmtId="43" fontId="0" fillId="0" borderId="37" xfId="71" applyFont="1" applyFill="1" applyBorder="1" applyAlignment="1">
      <alignment vertical="center"/>
    </xf>
    <xf numFmtId="0" fontId="63" fillId="0" borderId="35" xfId="99" applyFont="1" applyFill="1" applyBorder="1" applyAlignment="1">
      <alignment vertical="center"/>
      <protection/>
    </xf>
    <xf numFmtId="10" fontId="0" fillId="0" borderId="36" xfId="113" applyNumberFormat="1" applyFont="1" applyFill="1" applyBorder="1" applyAlignment="1">
      <alignment horizontal="center" vertical="center"/>
    </xf>
    <xf numFmtId="43" fontId="0" fillId="0" borderId="36" xfId="71" applyFont="1" applyFill="1" applyBorder="1" applyAlignment="1">
      <alignment vertical="center"/>
    </xf>
    <xf numFmtId="0" fontId="63" fillId="0" borderId="36" xfId="99" applyFont="1" applyFill="1" applyBorder="1" applyAlignment="1">
      <alignment horizontal="center" vertical="center"/>
      <protection/>
    </xf>
    <xf numFmtId="0" fontId="63" fillId="0" borderId="23" xfId="99" applyFont="1" applyFill="1" applyBorder="1" applyAlignment="1">
      <alignment horizontal="center" vertical="center" wrapText="1"/>
      <protection/>
    </xf>
    <xf numFmtId="0" fontId="63" fillId="0" borderId="23" xfId="99" applyFont="1" applyFill="1" applyBorder="1" applyAlignment="1">
      <alignment horizontal="center" vertical="center"/>
      <protection/>
    </xf>
    <xf numFmtId="43" fontId="0" fillId="0" borderId="23" xfId="71" applyFont="1" applyFill="1" applyBorder="1" applyAlignment="1">
      <alignment horizontal="center" vertical="center"/>
    </xf>
    <xf numFmtId="15" fontId="63" fillId="0" borderId="23" xfId="99" applyNumberFormat="1" applyFont="1" applyFill="1" applyBorder="1" applyAlignment="1">
      <alignment horizontal="center" vertical="center"/>
      <protection/>
    </xf>
    <xf numFmtId="0" fontId="63" fillId="0" borderId="23" xfId="99" applyFont="1" applyFill="1" applyBorder="1" applyAlignment="1">
      <alignment vertical="center"/>
      <protection/>
    </xf>
    <xf numFmtId="10" fontId="0" fillId="0" borderId="23" xfId="113" applyNumberFormat="1" applyFont="1" applyFill="1" applyBorder="1" applyAlignment="1">
      <alignment horizontal="center" vertical="center"/>
    </xf>
    <xf numFmtId="0" fontId="63" fillId="0" borderId="30" xfId="99" applyFont="1" applyFill="1" applyBorder="1" applyAlignment="1">
      <alignment horizontal="center" vertical="center"/>
      <protection/>
    </xf>
    <xf numFmtId="43" fontId="0" fillId="0" borderId="30" xfId="71" applyFont="1" applyFill="1" applyBorder="1" applyAlignment="1">
      <alignment horizontal="center" vertical="center"/>
    </xf>
    <xf numFmtId="15" fontId="63" fillId="0" borderId="30" xfId="99" applyNumberFormat="1" applyFont="1" applyFill="1" applyBorder="1" applyAlignment="1">
      <alignment horizontal="center" vertical="center"/>
      <protection/>
    </xf>
    <xf numFmtId="10" fontId="0" fillId="0" borderId="30" xfId="113" applyNumberFormat="1" applyFont="1" applyFill="1" applyBorder="1" applyAlignment="1">
      <alignment horizontal="center" vertical="center"/>
    </xf>
    <xf numFmtId="0" fontId="78" fillId="0" borderId="36" xfId="99" applyFont="1" applyFill="1" applyBorder="1" applyAlignment="1">
      <alignment vertical="center" wrapText="1"/>
      <protection/>
    </xf>
    <xf numFmtId="15" fontId="63" fillId="0" borderId="36" xfId="99" applyNumberFormat="1" applyFont="1" applyFill="1" applyBorder="1" applyAlignment="1">
      <alignment horizontal="center" vertical="center"/>
      <protection/>
    </xf>
    <xf numFmtId="10" fontId="0" fillId="0" borderId="36" xfId="113" applyNumberFormat="1" applyFont="1" applyFill="1" applyBorder="1" applyAlignment="1">
      <alignment vertical="center"/>
    </xf>
    <xf numFmtId="0" fontId="63" fillId="0" borderId="23" xfId="99" applyFont="1" applyFill="1" applyBorder="1" applyAlignment="1">
      <alignment horizontal="center" vertical="center" wrapText="1"/>
      <protection/>
    </xf>
    <xf numFmtId="0" fontId="63" fillId="0" borderId="30" xfId="99" applyFont="1" applyFill="1" applyBorder="1" applyAlignment="1">
      <alignment horizontal="center" vertical="center" wrapText="1"/>
      <protection/>
    </xf>
    <xf numFmtId="0" fontId="78" fillId="0" borderId="23" xfId="99" applyFont="1" applyFill="1" applyBorder="1" applyAlignment="1">
      <alignment vertical="center"/>
      <protection/>
    </xf>
    <xf numFmtId="43" fontId="0" fillId="0" borderId="23" xfId="71" applyFont="1" applyFill="1" applyBorder="1" applyAlignment="1">
      <alignment vertical="center"/>
    </xf>
    <xf numFmtId="10" fontId="0" fillId="0" borderId="23" xfId="113" applyNumberFormat="1" applyFont="1" applyFill="1" applyBorder="1" applyAlignment="1">
      <alignment vertical="center"/>
    </xf>
    <xf numFmtId="2" fontId="63" fillId="0" borderId="23" xfId="99" applyNumberFormat="1" applyFont="1" applyFill="1" applyBorder="1" applyAlignment="1">
      <alignment horizontal="center" vertical="center" wrapText="1"/>
      <protection/>
    </xf>
    <xf numFmtId="0" fontId="63" fillId="0" borderId="36" xfId="99" applyFont="1" applyFill="1" applyBorder="1" applyAlignment="1">
      <alignment horizontal="center" vertical="center" wrapText="1"/>
      <protection/>
    </xf>
    <xf numFmtId="14" fontId="63" fillId="0" borderId="36" xfId="99" applyNumberFormat="1" applyFont="1" applyFill="1" applyBorder="1" applyAlignment="1">
      <alignment vertical="center"/>
      <protection/>
    </xf>
    <xf numFmtId="2" fontId="63" fillId="0" borderId="36" xfId="99" applyNumberFormat="1" applyFont="1" applyFill="1" applyBorder="1" applyAlignment="1">
      <alignment horizontal="center" vertical="center" wrapText="1"/>
      <protection/>
    </xf>
    <xf numFmtId="10" fontId="0" fillId="0" borderId="30" xfId="113" applyNumberFormat="1" applyFont="1" applyFill="1" applyBorder="1" applyAlignment="1">
      <alignment vertical="center"/>
    </xf>
    <xf numFmtId="2" fontId="63" fillId="0" borderId="30" xfId="99" applyNumberFormat="1" applyFont="1" applyFill="1" applyBorder="1" applyAlignment="1">
      <alignment horizontal="center" vertical="center" wrapText="1"/>
      <protection/>
    </xf>
    <xf numFmtId="0" fontId="78" fillId="0" borderId="31" xfId="99" applyFont="1" applyFill="1" applyBorder="1" applyAlignment="1">
      <alignment horizontal="left" vertical="center" wrapText="1"/>
      <protection/>
    </xf>
    <xf numFmtId="0" fontId="54" fillId="0" borderId="31" xfId="99" applyFont="1" applyFill="1" applyBorder="1" applyAlignment="1">
      <alignment horizontal="left"/>
      <protection/>
    </xf>
    <xf numFmtId="0" fontId="44" fillId="0" borderId="31" xfId="99" applyFont="1" applyFill="1" applyBorder="1" applyAlignment="1">
      <alignment horizontal="left" wrapText="1"/>
      <protection/>
    </xf>
    <xf numFmtId="49" fontId="63" fillId="0" borderId="31" xfId="99" applyNumberFormat="1" applyFont="1" applyFill="1" applyBorder="1" applyAlignment="1" quotePrefix="1">
      <alignment horizontal="center" vertical="center" wrapText="1"/>
      <protection/>
    </xf>
    <xf numFmtId="0" fontId="54" fillId="0" borderId="31" xfId="99" applyFont="1" applyFill="1" applyBorder="1" applyAlignment="1">
      <alignment horizontal="left" wrapText="1"/>
      <protection/>
    </xf>
    <xf numFmtId="0" fontId="63" fillId="0" borderId="31" xfId="99" applyFont="1" applyFill="1" applyBorder="1" applyAlignment="1">
      <alignment horizontal="left" vertical="center" wrapText="1"/>
      <protection/>
    </xf>
    <xf numFmtId="17" fontId="63" fillId="0" borderId="31" xfId="99" applyNumberFormat="1" applyFont="1" applyFill="1" applyBorder="1" applyAlignment="1" quotePrefix="1">
      <alignment horizontal="center" vertical="center"/>
      <protection/>
    </xf>
    <xf numFmtId="0" fontId="63" fillId="0" borderId="0" xfId="99" applyFont="1" applyFill="1" applyAlignment="1">
      <alignment vertical="center" wrapText="1"/>
      <protection/>
    </xf>
    <xf numFmtId="0" fontId="63" fillId="0" borderId="0" xfId="99" applyFont="1" applyFill="1" applyBorder="1" applyAlignment="1">
      <alignment vertical="center"/>
      <protection/>
    </xf>
    <xf numFmtId="0" fontId="78" fillId="0" borderId="27" xfId="99" applyFont="1" applyFill="1" applyBorder="1" applyAlignment="1">
      <alignment horizontal="center" vertical="center"/>
      <protection/>
    </xf>
    <xf numFmtId="0" fontId="78" fillId="0" borderId="27" xfId="99" applyFont="1" applyFill="1" applyBorder="1" applyAlignment="1">
      <alignment horizontal="center" vertical="center"/>
      <protection/>
    </xf>
    <xf numFmtId="0" fontId="63" fillId="0" borderId="0" xfId="99" applyFont="1" applyFill="1" applyAlignment="1">
      <alignment horizontal="center" vertical="center"/>
      <protection/>
    </xf>
    <xf numFmtId="0" fontId="63" fillId="0" borderId="48" xfId="99" applyFont="1" applyFill="1" applyBorder="1" applyAlignment="1">
      <alignment horizontal="center" vertical="center"/>
      <protection/>
    </xf>
    <xf numFmtId="0" fontId="99" fillId="0" borderId="0" xfId="100" applyFont="1" applyFill="1" applyBorder="1" applyAlignment="1">
      <alignment vertical="center"/>
      <protection/>
    </xf>
    <xf numFmtId="0" fontId="89" fillId="0" borderId="0" xfId="99" applyFont="1" applyAlignment="1">
      <alignment horizontal="center"/>
      <protection/>
    </xf>
    <xf numFmtId="0" fontId="89" fillId="0" borderId="0" xfId="99" applyFont="1" applyAlignment="1">
      <alignment horizontal="center"/>
      <protection/>
    </xf>
    <xf numFmtId="43" fontId="89" fillId="0" borderId="0" xfId="71" applyFont="1" applyBorder="1" applyAlignment="1">
      <alignment/>
    </xf>
    <xf numFmtId="43" fontId="56" fillId="0" borderId="0" xfId="71" applyFont="1" applyAlignment="1">
      <alignment/>
    </xf>
    <xf numFmtId="43" fontId="88" fillId="0" borderId="0" xfId="71" applyFont="1" applyBorder="1" applyAlignment="1">
      <alignment/>
    </xf>
    <xf numFmtId="43" fontId="57" fillId="0" borderId="0" xfId="71" applyFont="1" applyAlignment="1">
      <alignment/>
    </xf>
    <xf numFmtId="0" fontId="89" fillId="0" borderId="31" xfId="99" applyFont="1" applyBorder="1" applyAlignment="1">
      <alignment horizontal="center" vertical="center"/>
      <protection/>
    </xf>
    <xf numFmtId="43" fontId="89" fillId="0" borderId="31" xfId="71" applyFont="1" applyBorder="1" applyAlignment="1">
      <alignment horizontal="center" vertical="center" wrapText="1"/>
    </xf>
    <xf numFmtId="0" fontId="89" fillId="0" borderId="31" xfId="99" applyFont="1" applyBorder="1" applyAlignment="1">
      <alignment horizontal="center" vertical="center" wrapText="1"/>
      <protection/>
    </xf>
    <xf numFmtId="0" fontId="89" fillId="0" borderId="0" xfId="99" applyFont="1" applyBorder="1" applyAlignment="1">
      <alignment horizontal="center" vertical="center" wrapText="1"/>
      <protection/>
    </xf>
    <xf numFmtId="0" fontId="89" fillId="0" borderId="31" xfId="99" applyFont="1" applyBorder="1">
      <alignment/>
      <protection/>
    </xf>
    <xf numFmtId="43" fontId="88" fillId="0" borderId="31" xfId="71" applyFont="1" applyBorder="1" applyAlignment="1">
      <alignment/>
    </xf>
    <xf numFmtId="0" fontId="88" fillId="0" borderId="31" xfId="99" applyFont="1" applyBorder="1">
      <alignment/>
      <protection/>
    </xf>
    <xf numFmtId="0" fontId="88" fillId="0" borderId="0" xfId="99" applyFont="1" applyBorder="1">
      <alignment/>
      <protection/>
    </xf>
    <xf numFmtId="43" fontId="88" fillId="0" borderId="31" xfId="99" applyNumberFormat="1" applyFont="1" applyBorder="1">
      <alignment/>
      <protection/>
    </xf>
    <xf numFmtId="43" fontId="88" fillId="0" borderId="0" xfId="99" applyNumberFormat="1" applyFont="1" applyBorder="1">
      <alignment/>
      <protection/>
    </xf>
    <xf numFmtId="43" fontId="88" fillId="0" borderId="0" xfId="99" applyNumberFormat="1" applyFont="1">
      <alignment/>
      <protection/>
    </xf>
    <xf numFmtId="0" fontId="88" fillId="0" borderId="31" xfId="99" applyFont="1" applyBorder="1" applyAlignment="1">
      <alignment horizontal="center"/>
      <protection/>
    </xf>
    <xf numFmtId="0" fontId="88" fillId="0" borderId="31" xfId="99" applyFont="1" applyBorder="1" applyAlignment="1">
      <alignment vertical="center" wrapText="1"/>
      <protection/>
    </xf>
    <xf numFmtId="0" fontId="88" fillId="0" borderId="31" xfId="99" applyFont="1" applyBorder="1" applyAlignment="1">
      <alignment horizontal="center" vertical="center" wrapText="1"/>
      <protection/>
    </xf>
    <xf numFmtId="43" fontId="57" fillId="0" borderId="0" xfId="71" applyFont="1" applyFill="1" applyBorder="1" applyAlignment="1">
      <alignment/>
    </xf>
    <xf numFmtId="0" fontId="57" fillId="0" borderId="31" xfId="99" applyFont="1" applyBorder="1" applyAlignment="1">
      <alignment horizontal="left" vertical="center" wrapText="1"/>
      <protection/>
    </xf>
    <xf numFmtId="43" fontId="57" fillId="0" borderId="31" xfId="71" applyFont="1" applyBorder="1" applyAlignment="1">
      <alignment/>
    </xf>
    <xf numFmtId="0" fontId="57" fillId="0" borderId="31" xfId="99" applyFont="1" applyBorder="1">
      <alignment/>
      <protection/>
    </xf>
    <xf numFmtId="43" fontId="57" fillId="0" borderId="31" xfId="99" applyNumberFormat="1" applyFont="1" applyBorder="1">
      <alignment/>
      <protection/>
    </xf>
    <xf numFmtId="43" fontId="57" fillId="0" borderId="0" xfId="99" applyNumberFormat="1" applyFont="1" applyBorder="1">
      <alignment/>
      <protection/>
    </xf>
    <xf numFmtId="0" fontId="57" fillId="0" borderId="0" xfId="99" applyFont="1">
      <alignment/>
      <protection/>
    </xf>
    <xf numFmtId="43" fontId="57" fillId="0" borderId="0" xfId="71" applyFont="1" applyBorder="1" applyAlignment="1">
      <alignment/>
    </xf>
    <xf numFmtId="0" fontId="56" fillId="0" borderId="31" xfId="99" applyFont="1" applyBorder="1">
      <alignment/>
      <protection/>
    </xf>
    <xf numFmtId="43" fontId="56" fillId="0" borderId="31" xfId="71" applyFont="1" applyBorder="1" applyAlignment="1">
      <alignment/>
    </xf>
    <xf numFmtId="43" fontId="56" fillId="0" borderId="31" xfId="99" applyNumberFormat="1" applyFont="1" applyBorder="1">
      <alignment/>
      <protection/>
    </xf>
    <xf numFmtId="43" fontId="56" fillId="0" borderId="0" xfId="99" applyNumberFormat="1" applyFont="1" applyBorder="1">
      <alignment/>
      <protection/>
    </xf>
    <xf numFmtId="0" fontId="57" fillId="0" borderId="0" xfId="99" applyFont="1" applyBorder="1">
      <alignment/>
      <protection/>
    </xf>
    <xf numFmtId="0" fontId="57" fillId="0" borderId="31" xfId="99" applyFont="1" applyBorder="1" applyAlignment="1">
      <alignment horizontal="left" vertical="top"/>
      <protection/>
    </xf>
    <xf numFmtId="43" fontId="58" fillId="0" borderId="0" xfId="71" applyFont="1" applyFill="1" applyBorder="1" applyAlignment="1">
      <alignment horizontal="center" vertical="center"/>
    </xf>
    <xf numFmtId="43" fontId="57" fillId="0" borderId="0" xfId="99" applyNumberFormat="1" applyFont="1">
      <alignment/>
      <protection/>
    </xf>
    <xf numFmtId="43" fontId="100" fillId="0" borderId="31" xfId="71" applyFont="1" applyFill="1" applyBorder="1" applyAlignment="1">
      <alignment horizontal="center" vertical="center"/>
    </xf>
    <xf numFmtId="43" fontId="101" fillId="0" borderId="0" xfId="71" applyFont="1" applyAlignment="1">
      <alignment/>
    </xf>
    <xf numFmtId="43" fontId="57" fillId="0" borderId="0" xfId="71" applyFont="1" applyFill="1" applyAlignment="1">
      <alignment/>
    </xf>
    <xf numFmtId="43" fontId="58" fillId="0" borderId="0" xfId="71" applyFont="1" applyFill="1" applyAlignment="1">
      <alignment vertical="center"/>
    </xf>
    <xf numFmtId="43" fontId="58" fillId="0" borderId="0" xfId="71" applyFont="1" applyAlignment="1">
      <alignment vertical="center"/>
    </xf>
    <xf numFmtId="43" fontId="58" fillId="0" borderId="0" xfId="71" applyFont="1" applyFill="1" applyBorder="1" applyAlignment="1">
      <alignment horizontal="center" vertical="center" wrapText="1"/>
    </xf>
    <xf numFmtId="43" fontId="100" fillId="0" borderId="0" xfId="71" applyFont="1" applyFill="1" applyBorder="1" applyAlignment="1">
      <alignment horizontal="center" vertical="center" wrapText="1"/>
    </xf>
    <xf numFmtId="43" fontId="100" fillId="0" borderId="0" xfId="71" applyFont="1" applyFill="1" applyBorder="1" applyAlignment="1">
      <alignment horizontal="center" vertical="center"/>
    </xf>
    <xf numFmtId="43" fontId="57" fillId="0" borderId="0" xfId="71" applyFont="1" applyFill="1" applyBorder="1" applyAlignment="1">
      <alignment horizontal="center" vertical="center" wrapText="1"/>
    </xf>
    <xf numFmtId="43" fontId="58" fillId="0" borderId="0" xfId="71" applyFont="1" applyAlignment="1">
      <alignment/>
    </xf>
    <xf numFmtId="43" fontId="102" fillId="0" borderId="0" xfId="71" applyFont="1" applyFill="1" applyBorder="1" applyAlignment="1">
      <alignment horizontal="center" vertical="center" wrapText="1"/>
    </xf>
    <xf numFmtId="0" fontId="56" fillId="0" borderId="0" xfId="99" applyFont="1" applyBorder="1">
      <alignment/>
      <protection/>
    </xf>
    <xf numFmtId="43" fontId="56" fillId="0" borderId="0" xfId="71" applyFont="1" applyBorder="1" applyAlignment="1">
      <alignment/>
    </xf>
    <xf numFmtId="43" fontId="89" fillId="0" borderId="0" xfId="99" applyNumberFormat="1" applyFont="1" applyBorder="1">
      <alignment/>
      <protection/>
    </xf>
    <xf numFmtId="0" fontId="89" fillId="0" borderId="0" xfId="99" applyFont="1" applyBorder="1">
      <alignment/>
      <protection/>
    </xf>
    <xf numFmtId="0" fontId="88" fillId="0" borderId="0" xfId="99" applyFont="1" applyAlignment="1">
      <alignment horizontal="center"/>
      <protection/>
    </xf>
    <xf numFmtId="0" fontId="90" fillId="0" borderId="0" xfId="99" applyFont="1" applyAlignment="1">
      <alignment horizontal="center"/>
      <protection/>
    </xf>
    <xf numFmtId="43" fontId="78" fillId="0" borderId="0" xfId="71" applyFont="1" applyAlignment="1">
      <alignment/>
    </xf>
    <xf numFmtId="43" fontId="78" fillId="0" borderId="51" xfId="99" applyNumberFormat="1" applyFont="1" applyBorder="1">
      <alignment/>
      <protection/>
    </xf>
    <xf numFmtId="0" fontId="103" fillId="0" borderId="0" xfId="99" applyFont="1">
      <alignment/>
      <protection/>
    </xf>
    <xf numFmtId="0" fontId="63" fillId="0" borderId="0" xfId="99" applyFont="1" applyFill="1" applyAlignment="1">
      <alignment vertical="center" wrapText="1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omma 4 2" xfId="74"/>
    <cellStyle name="Comma 4 2 2" xfId="75"/>
    <cellStyle name="Comma 4 2 3" xfId="76"/>
    <cellStyle name="Comma 4 3" xfId="77"/>
    <cellStyle name="Comma 4 4" xfId="78"/>
    <cellStyle name="Currency" xfId="79"/>
    <cellStyle name="Currency [0]" xfId="80"/>
    <cellStyle name="Explanatory Text" xfId="81"/>
    <cellStyle name="Explanatory Text 2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ormal 2" xfId="99"/>
    <cellStyle name="Normal 2 2" xfId="100"/>
    <cellStyle name="Normal 3" xfId="101"/>
    <cellStyle name="Normal 4" xfId="102"/>
    <cellStyle name="Normal 4 2" xfId="103"/>
    <cellStyle name="Normal 4 2 2" xfId="104"/>
    <cellStyle name="Normal 4 2 3" xfId="105"/>
    <cellStyle name="Normal 4 3" xfId="106"/>
    <cellStyle name="Normal 4 4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36</xdr:row>
      <xdr:rowOff>114300</xdr:rowOff>
    </xdr:from>
    <xdr:to>
      <xdr:col>3</xdr:col>
      <xdr:colOff>2886075</xdr:colOff>
      <xdr:row>40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9163050"/>
          <a:ext cx="2524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37</xdr:row>
      <xdr:rowOff>47625</xdr:rowOff>
    </xdr:from>
    <xdr:to>
      <xdr:col>21</xdr:col>
      <xdr:colOff>714375</xdr:colOff>
      <xdr:row>41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9258300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17</xdr:row>
      <xdr:rowOff>142875</xdr:rowOff>
    </xdr:from>
    <xdr:to>
      <xdr:col>5</xdr:col>
      <xdr:colOff>1352550</xdr:colOff>
      <xdr:row>22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3352800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1400175</xdr:colOff>
      <xdr:row>18</xdr:row>
      <xdr:rowOff>66675</xdr:rowOff>
    </xdr:from>
    <xdr:to>
      <xdr:col>4</xdr:col>
      <xdr:colOff>85725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346710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18</xdr:row>
      <xdr:rowOff>85725</xdr:rowOff>
    </xdr:from>
    <xdr:to>
      <xdr:col>1</xdr:col>
      <xdr:colOff>1743075</xdr:colOff>
      <xdr:row>20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3486150"/>
          <a:ext cx="1152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15</xdr:row>
      <xdr:rowOff>133350</xdr:rowOff>
    </xdr:from>
    <xdr:to>
      <xdr:col>9</xdr:col>
      <xdr:colOff>209550</xdr:colOff>
      <xdr:row>19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3200400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</xdr:row>
      <xdr:rowOff>76200</xdr:rowOff>
    </xdr:from>
    <xdr:to>
      <xdr:col>1</xdr:col>
      <xdr:colOff>133350</xdr:colOff>
      <xdr:row>18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33375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40</xdr:row>
      <xdr:rowOff>133350</xdr:rowOff>
    </xdr:from>
    <xdr:to>
      <xdr:col>4</xdr:col>
      <xdr:colOff>666750</xdr:colOff>
      <xdr:row>44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7791450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41</xdr:row>
      <xdr:rowOff>47625</xdr:rowOff>
    </xdr:from>
    <xdr:to>
      <xdr:col>2</xdr:col>
      <xdr:colOff>1581150</xdr:colOff>
      <xdr:row>42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7896225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63</xdr:row>
      <xdr:rowOff>590550</xdr:rowOff>
    </xdr:from>
    <xdr:to>
      <xdr:col>9</xdr:col>
      <xdr:colOff>390525</xdr:colOff>
      <xdr:row>66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5592425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64</xdr:row>
      <xdr:rowOff>85725</xdr:rowOff>
    </xdr:from>
    <xdr:to>
      <xdr:col>1</xdr:col>
      <xdr:colOff>1790700</xdr:colOff>
      <xdr:row>65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15763875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73</xdr:row>
      <xdr:rowOff>47625</xdr:rowOff>
    </xdr:from>
    <xdr:to>
      <xdr:col>6</xdr:col>
      <xdr:colOff>247650</xdr:colOff>
      <xdr:row>78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6010275"/>
          <a:ext cx="1323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74</xdr:row>
      <xdr:rowOff>19050</xdr:rowOff>
    </xdr:from>
    <xdr:to>
      <xdr:col>3</xdr:col>
      <xdr:colOff>171450</xdr:colOff>
      <xdr:row>76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6134100"/>
          <a:ext cx="1533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73</xdr:row>
      <xdr:rowOff>76200</xdr:rowOff>
    </xdr:from>
    <xdr:to>
      <xdr:col>0</xdr:col>
      <xdr:colOff>2419350</xdr:colOff>
      <xdr:row>77</xdr:row>
      <xdr:rowOff>47625</xdr:rowOff>
    </xdr:to>
    <xdr:pic>
      <xdr:nvPicPr>
        <xdr:cNvPr id="3" name="Picture 3" descr="001-012.BMP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6038850"/>
          <a:ext cx="1476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2819400</xdr:colOff>
      <xdr:row>42</xdr:row>
      <xdr:rowOff>161925</xdr:rowOff>
    </xdr:from>
    <xdr:to>
      <xdr:col>5</xdr:col>
      <xdr:colOff>0</xdr:colOff>
      <xdr:row>47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7820025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2886075</xdr:colOff>
      <xdr:row>35</xdr:row>
      <xdr:rowOff>76200</xdr:rowOff>
    </xdr:from>
    <xdr:to>
      <xdr:col>5</xdr:col>
      <xdr:colOff>257175</xdr:colOff>
      <xdr:row>37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6486525"/>
          <a:ext cx="1524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rtal%20-%201st%20qtr%202022\IRA%20UTILIZATION%20IST%20QTR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7">
      <selection activeCell="E45" sqref="E45"/>
    </sheetView>
  </sheetViews>
  <sheetFormatPr defaultColWidth="9.140625" defaultRowHeight="12.75"/>
  <cols>
    <col min="1" max="1" width="2.57421875" style="156" customWidth="1"/>
    <col min="2" max="2" width="4.421875" style="156" customWidth="1"/>
    <col min="3" max="3" width="3.28125" style="156" customWidth="1"/>
    <col min="4" max="4" width="44.8515625" style="156" customWidth="1"/>
    <col min="5" max="5" width="21.7109375" style="159" customWidth="1"/>
    <col min="6" max="6" width="17.28125" style="160" customWidth="1"/>
    <col min="7" max="7" width="13.7109375" style="154" hidden="1" customWidth="1"/>
    <col min="8" max="8" width="11.7109375" style="154" hidden="1" customWidth="1"/>
    <col min="9" max="9" width="12.140625" style="154" hidden="1" customWidth="1"/>
    <col min="10" max="11" width="13.421875" style="154" hidden="1" customWidth="1"/>
    <col min="12" max="13" width="13.57421875" style="154" hidden="1" customWidth="1"/>
    <col min="14" max="14" width="13.7109375" style="154" hidden="1" customWidth="1"/>
    <col min="15" max="15" width="13.57421875" style="154" hidden="1" customWidth="1"/>
    <col min="16" max="16" width="13.28125" style="154" hidden="1" customWidth="1"/>
    <col min="17" max="17" width="13.421875" style="154" hidden="1" customWidth="1"/>
    <col min="18" max="18" width="12.57421875" style="154" hidden="1" customWidth="1"/>
    <col min="19" max="19" width="8.28125" style="140" customWidth="1"/>
    <col min="20" max="20" width="13.140625" style="155" customWidth="1"/>
    <col min="21" max="21" width="11.28125" style="155" customWidth="1"/>
    <col min="22" max="22" width="13.8515625" style="140" customWidth="1"/>
    <col min="23" max="23" width="10.7109375" style="155" customWidth="1"/>
    <col min="24" max="24" width="17.8515625" style="155" customWidth="1"/>
    <col min="25" max="25" width="4.00390625" style="2" customWidth="1"/>
    <col min="26" max="26" width="21.00390625" style="3" customWidth="1"/>
    <col min="27" max="27" width="23.140625" style="3" customWidth="1"/>
    <col min="28" max="28" width="16.57421875" style="2" customWidth="1"/>
    <col min="29" max="16384" width="9.140625" style="2" customWidth="1"/>
  </cols>
  <sheetData>
    <row r="1" spans="1:24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 customHeight="1">
      <c r="A3" s="5"/>
      <c r="B3" s="5"/>
      <c r="C3" s="6"/>
      <c r="D3" s="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5" spans="1:27" s="20" customFormat="1" ht="12.75" customHeight="1">
      <c r="A5" s="8" t="s">
        <v>2</v>
      </c>
      <c r="B5" s="9"/>
      <c r="C5" s="9"/>
      <c r="D5" s="10"/>
      <c r="E5" s="11" t="s">
        <v>3</v>
      </c>
      <c r="F5" s="12" t="s">
        <v>4</v>
      </c>
      <c r="G5" s="13" t="s">
        <v>5</v>
      </c>
      <c r="H5" s="13" t="s">
        <v>6</v>
      </c>
      <c r="I5" s="13" t="s">
        <v>7</v>
      </c>
      <c r="J5" s="14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6" t="s">
        <v>17</v>
      </c>
      <c r="T5" s="17" t="s">
        <v>18</v>
      </c>
      <c r="U5" s="18" t="s">
        <v>19</v>
      </c>
      <c r="V5" s="19"/>
      <c r="W5" s="17" t="s">
        <v>20</v>
      </c>
      <c r="X5" s="17" t="s">
        <v>21</v>
      </c>
      <c r="Z5" s="3"/>
      <c r="AA5" s="3"/>
    </row>
    <row r="6" spans="1:27" s="20" customFormat="1" ht="21.75" customHeight="1">
      <c r="A6" s="21"/>
      <c r="B6" s="22"/>
      <c r="C6" s="22"/>
      <c r="D6" s="23"/>
      <c r="E6" s="24"/>
      <c r="F6" s="25"/>
      <c r="G6" s="26"/>
      <c r="H6" s="26"/>
      <c r="I6" s="26"/>
      <c r="J6" s="27"/>
      <c r="K6" s="28"/>
      <c r="L6" s="28"/>
      <c r="M6" s="28"/>
      <c r="N6" s="28"/>
      <c r="O6" s="28"/>
      <c r="P6" s="28"/>
      <c r="Q6" s="28"/>
      <c r="R6" s="28"/>
      <c r="S6" s="29"/>
      <c r="T6" s="30"/>
      <c r="U6" s="31" t="s">
        <v>22</v>
      </c>
      <c r="V6" s="32" t="s">
        <v>23</v>
      </c>
      <c r="W6" s="30"/>
      <c r="X6" s="30"/>
      <c r="Z6" s="3"/>
      <c r="AA6" s="3"/>
    </row>
    <row r="7" spans="1:24" ht="18">
      <c r="A7" s="33" t="s">
        <v>24</v>
      </c>
      <c r="B7" s="34"/>
      <c r="C7" s="34"/>
      <c r="D7" s="35"/>
      <c r="E7" s="36"/>
      <c r="F7" s="37"/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39"/>
      <c r="T7" s="41"/>
      <c r="U7" s="42"/>
      <c r="V7" s="39"/>
      <c r="W7" s="41"/>
      <c r="X7" s="41"/>
    </row>
    <row r="8" spans="1:24" ht="38.25" customHeight="1">
      <c r="A8" s="33"/>
      <c r="B8" s="43" t="s">
        <v>25</v>
      </c>
      <c r="C8" s="43"/>
      <c r="D8" s="44"/>
      <c r="E8" s="45" t="s">
        <v>26</v>
      </c>
      <c r="F8" s="46">
        <v>10000000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39"/>
      <c r="T8" s="41" t="s">
        <v>27</v>
      </c>
      <c r="U8" s="42">
        <f>V8/F8</f>
        <v>0</v>
      </c>
      <c r="V8" s="48">
        <v>0</v>
      </c>
      <c r="W8" s="41"/>
      <c r="X8" s="41"/>
    </row>
    <row r="9" spans="1:24" ht="18">
      <c r="A9" s="33"/>
      <c r="B9" s="49" t="s">
        <v>28</v>
      </c>
      <c r="C9" s="49"/>
      <c r="D9" s="35"/>
      <c r="E9" s="45" t="s">
        <v>26</v>
      </c>
      <c r="F9" s="50">
        <v>20000000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2"/>
      <c r="T9" s="53" t="s">
        <v>27</v>
      </c>
      <c r="U9" s="54">
        <f>V9/F9</f>
        <v>0</v>
      </c>
      <c r="V9" s="55">
        <v>0</v>
      </c>
      <c r="W9" s="53"/>
      <c r="X9" s="53"/>
    </row>
    <row r="10" spans="1:24" ht="18">
      <c r="A10" s="33"/>
      <c r="B10" s="56" t="s">
        <v>29</v>
      </c>
      <c r="C10" s="34"/>
      <c r="D10" s="35"/>
      <c r="E10" s="45"/>
      <c r="F10" s="57">
        <f>SUM(F8:F9)</f>
        <v>30000000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  <c r="T10" s="60"/>
      <c r="U10" s="61"/>
      <c r="V10" s="62">
        <f>SUM(V8:V9)</f>
        <v>0</v>
      </c>
      <c r="W10" s="60"/>
      <c r="X10" s="60"/>
    </row>
    <row r="11" spans="1:24" ht="18.75" thickBot="1">
      <c r="A11" s="63"/>
      <c r="B11" s="64"/>
      <c r="C11" s="64"/>
      <c r="D11" s="65"/>
      <c r="E11" s="66"/>
      <c r="F11" s="67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T11" s="70"/>
      <c r="U11" s="71"/>
      <c r="V11" s="72"/>
      <c r="W11" s="70"/>
      <c r="X11" s="73"/>
    </row>
    <row r="12" spans="1:27" s="77" customFormat="1" ht="19.5" customHeight="1">
      <c r="A12" s="33" t="s">
        <v>30</v>
      </c>
      <c r="B12" s="34"/>
      <c r="C12" s="34"/>
      <c r="D12" s="74"/>
      <c r="E12" s="75"/>
      <c r="F12" s="76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39"/>
      <c r="T12" s="41"/>
      <c r="U12" s="42"/>
      <c r="V12" s="38"/>
      <c r="W12" s="41"/>
      <c r="X12" s="41"/>
      <c r="Z12" s="78"/>
      <c r="AA12" s="78"/>
    </row>
    <row r="13" spans="1:27" s="77" customFormat="1" ht="16.5" customHeight="1">
      <c r="A13" s="79"/>
      <c r="B13" s="49" t="s">
        <v>31</v>
      </c>
      <c r="C13" s="49"/>
      <c r="D13" s="74"/>
      <c r="E13" s="75"/>
      <c r="F13" s="76">
        <v>40261034.8</v>
      </c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39"/>
      <c r="T13" s="41" t="s">
        <v>27</v>
      </c>
      <c r="U13" s="42">
        <f aca="true" t="shared" si="0" ref="U13:U23">V13/F13</f>
        <v>0</v>
      </c>
      <c r="V13" s="48">
        <v>0</v>
      </c>
      <c r="W13" s="41"/>
      <c r="X13" s="41"/>
      <c r="Z13" s="78"/>
      <c r="AA13" s="78"/>
    </row>
    <row r="14" spans="1:27" s="77" customFormat="1" ht="16.5" customHeight="1">
      <c r="A14" s="79"/>
      <c r="B14" s="49" t="s">
        <v>32</v>
      </c>
      <c r="C14" s="49"/>
      <c r="D14" s="80"/>
      <c r="E14" s="81"/>
      <c r="F14" s="76">
        <v>500000</v>
      </c>
      <c r="G14" s="82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39"/>
      <c r="T14" s="41" t="s">
        <v>27</v>
      </c>
      <c r="U14" s="42">
        <f t="shared" si="0"/>
        <v>0</v>
      </c>
      <c r="V14" s="48">
        <v>0</v>
      </c>
      <c r="W14" s="41"/>
      <c r="X14" s="41"/>
      <c r="Z14" s="78"/>
      <c r="AA14" s="78"/>
    </row>
    <row r="15" spans="1:27" s="77" customFormat="1" ht="38.25" customHeight="1">
      <c r="A15" s="79"/>
      <c r="B15" s="85" t="s">
        <v>33</v>
      </c>
      <c r="C15" s="85"/>
      <c r="D15" s="86"/>
      <c r="E15" s="75" t="s">
        <v>34</v>
      </c>
      <c r="F15" s="76">
        <v>20000000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39"/>
      <c r="T15" s="41" t="s">
        <v>27</v>
      </c>
      <c r="U15" s="42">
        <f t="shared" si="0"/>
        <v>0</v>
      </c>
      <c r="V15" s="48">
        <v>0</v>
      </c>
      <c r="W15" s="41"/>
      <c r="X15" s="41"/>
      <c r="Z15" s="78"/>
      <c r="AA15" s="78"/>
    </row>
    <row r="16" spans="1:27" s="77" customFormat="1" ht="19.5" customHeight="1">
      <c r="A16" s="79"/>
      <c r="B16" s="49" t="s">
        <v>35</v>
      </c>
      <c r="C16" s="49"/>
      <c r="D16" s="80"/>
      <c r="E16" s="81"/>
      <c r="F16" s="76">
        <v>2000000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39"/>
      <c r="T16" s="41" t="s">
        <v>27</v>
      </c>
      <c r="U16" s="42">
        <f t="shared" si="0"/>
        <v>0</v>
      </c>
      <c r="V16" s="48">
        <v>0</v>
      </c>
      <c r="W16" s="41"/>
      <c r="X16" s="41"/>
      <c r="Z16" s="78"/>
      <c r="AA16" s="78"/>
    </row>
    <row r="17" spans="1:27" s="77" customFormat="1" ht="19.5" customHeight="1">
      <c r="A17" s="79"/>
      <c r="B17" s="49" t="s">
        <v>36</v>
      </c>
      <c r="C17" s="49"/>
      <c r="D17" s="80"/>
      <c r="E17" s="81"/>
      <c r="F17" s="76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39"/>
      <c r="T17" s="41" t="s">
        <v>27</v>
      </c>
      <c r="U17" s="42"/>
      <c r="V17" s="48">
        <v>0</v>
      </c>
      <c r="W17" s="41"/>
      <c r="X17" s="41"/>
      <c r="Z17" s="78"/>
      <c r="AA17" s="78"/>
    </row>
    <row r="18" spans="1:27" s="77" customFormat="1" ht="19.5" customHeight="1">
      <c r="A18" s="79"/>
      <c r="B18" s="49" t="s">
        <v>37</v>
      </c>
      <c r="C18" s="49"/>
      <c r="D18" s="80"/>
      <c r="E18" s="81"/>
      <c r="F18" s="76">
        <v>5000000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39"/>
      <c r="T18" s="41" t="s">
        <v>27</v>
      </c>
      <c r="U18" s="42">
        <f t="shared" si="0"/>
        <v>0</v>
      </c>
      <c r="V18" s="48">
        <v>0</v>
      </c>
      <c r="W18" s="41"/>
      <c r="X18" s="41"/>
      <c r="Z18" s="78"/>
      <c r="AA18" s="78"/>
    </row>
    <row r="19" spans="1:27" s="77" customFormat="1" ht="19.5" customHeight="1">
      <c r="A19" s="79"/>
      <c r="B19" s="87" t="s">
        <v>38</v>
      </c>
      <c r="C19" s="87"/>
      <c r="D19" s="88"/>
      <c r="E19" s="81"/>
      <c r="F19" s="76">
        <v>2000000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39"/>
      <c r="T19" s="41" t="s">
        <v>27</v>
      </c>
      <c r="U19" s="42">
        <f t="shared" si="0"/>
        <v>0</v>
      </c>
      <c r="V19" s="48">
        <v>0</v>
      </c>
      <c r="W19" s="41"/>
      <c r="X19" s="41"/>
      <c r="Z19" s="78"/>
      <c r="AA19" s="78"/>
    </row>
    <row r="20" spans="1:27" s="77" customFormat="1" ht="19.5" customHeight="1">
      <c r="A20" s="79"/>
      <c r="B20" s="49" t="s">
        <v>39</v>
      </c>
      <c r="C20" s="49"/>
      <c r="D20" s="80"/>
      <c r="E20" s="81"/>
      <c r="F20" s="76">
        <v>5000000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39"/>
      <c r="T20" s="41" t="s">
        <v>27</v>
      </c>
      <c r="U20" s="42">
        <f t="shared" si="0"/>
        <v>0</v>
      </c>
      <c r="V20" s="48">
        <v>0</v>
      </c>
      <c r="W20" s="41"/>
      <c r="X20" s="41"/>
      <c r="Z20" s="78"/>
      <c r="AA20" s="78"/>
    </row>
    <row r="21" spans="1:27" s="77" customFormat="1" ht="19.5" customHeight="1">
      <c r="A21" s="79"/>
      <c r="B21" s="49" t="s">
        <v>40</v>
      </c>
      <c r="C21" s="49"/>
      <c r="D21" s="80"/>
      <c r="E21" s="81"/>
      <c r="F21" s="76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39"/>
      <c r="T21" s="41" t="s">
        <v>27</v>
      </c>
      <c r="U21" s="42"/>
      <c r="V21" s="48">
        <v>0</v>
      </c>
      <c r="W21" s="41"/>
      <c r="X21" s="41"/>
      <c r="Z21" s="78"/>
      <c r="AA21" s="78"/>
    </row>
    <row r="22" spans="1:27" s="77" customFormat="1" ht="19.5" customHeight="1">
      <c r="A22" s="79"/>
      <c r="B22" s="49" t="s">
        <v>41</v>
      </c>
      <c r="C22" s="49"/>
      <c r="D22" s="80"/>
      <c r="E22" s="81"/>
      <c r="F22" s="76">
        <v>5000000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39"/>
      <c r="T22" s="41" t="s">
        <v>27</v>
      </c>
      <c r="U22" s="42">
        <f t="shared" si="0"/>
        <v>0</v>
      </c>
      <c r="V22" s="48">
        <v>0</v>
      </c>
      <c r="W22" s="41"/>
      <c r="X22" s="41"/>
      <c r="Z22" s="78"/>
      <c r="AA22" s="78"/>
    </row>
    <row r="23" spans="1:27" s="77" customFormat="1" ht="19.5" customHeight="1">
      <c r="A23" s="79"/>
      <c r="B23" s="49" t="s">
        <v>42</v>
      </c>
      <c r="C23" s="49"/>
      <c r="D23" s="80"/>
      <c r="E23" s="81"/>
      <c r="F23" s="89">
        <v>3000000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90"/>
      <c r="S23" s="52"/>
      <c r="T23" s="41" t="s">
        <v>27</v>
      </c>
      <c r="U23" s="54">
        <f t="shared" si="0"/>
        <v>0</v>
      </c>
      <c r="V23" s="91">
        <v>0</v>
      </c>
      <c r="W23" s="53"/>
      <c r="X23" s="53"/>
      <c r="Z23" s="78"/>
      <c r="AA23" s="78"/>
    </row>
    <row r="24" spans="1:27" s="77" customFormat="1" ht="18">
      <c r="A24" s="79"/>
      <c r="B24" s="56" t="s">
        <v>29</v>
      </c>
      <c r="C24" s="92"/>
      <c r="D24" s="80"/>
      <c r="E24" s="75"/>
      <c r="F24" s="93">
        <f>SUM(F13:F23)</f>
        <v>82761034.8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39"/>
      <c r="T24" s="41"/>
      <c r="U24" s="42"/>
      <c r="V24" s="62">
        <v>0</v>
      </c>
      <c r="W24" s="41"/>
      <c r="X24" s="41"/>
      <c r="Z24" s="78"/>
      <c r="AA24" s="78"/>
    </row>
    <row r="25" spans="1:27" s="77" customFormat="1" ht="9.75" customHeight="1" thickBot="1">
      <c r="A25" s="94"/>
      <c r="B25" s="95"/>
      <c r="C25" s="96"/>
      <c r="D25" s="97"/>
      <c r="E25" s="98"/>
      <c r="F25" s="99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1"/>
      <c r="S25" s="100"/>
      <c r="T25" s="102"/>
      <c r="U25" s="103"/>
      <c r="V25" s="104"/>
      <c r="W25" s="102"/>
      <c r="X25" s="102"/>
      <c r="Z25" s="78"/>
      <c r="AA25" s="78"/>
    </row>
    <row r="26" spans="1:27" s="77" customFormat="1" ht="18">
      <c r="A26" s="79" t="s">
        <v>43</v>
      </c>
      <c r="B26" s="56"/>
      <c r="C26" s="56"/>
      <c r="D26" s="80"/>
      <c r="E26" s="75"/>
      <c r="F26" s="76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39"/>
      <c r="T26" s="41"/>
      <c r="U26" s="42"/>
      <c r="V26" s="38"/>
      <c r="W26" s="41"/>
      <c r="X26" s="41"/>
      <c r="Z26" s="78"/>
      <c r="AA26" s="78"/>
    </row>
    <row r="27" spans="1:27" s="77" customFormat="1" ht="18">
      <c r="A27" s="105"/>
      <c r="B27" s="49" t="s">
        <v>44</v>
      </c>
      <c r="C27" s="49"/>
      <c r="D27" s="80"/>
      <c r="E27" s="75"/>
      <c r="F27" s="106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39"/>
      <c r="T27" s="41"/>
      <c r="U27" s="42"/>
      <c r="V27" s="38"/>
      <c r="W27" s="41"/>
      <c r="X27" s="41"/>
      <c r="Z27" s="78"/>
      <c r="AA27" s="78"/>
    </row>
    <row r="28" spans="1:27" s="77" customFormat="1" ht="36" customHeight="1">
      <c r="A28" s="105"/>
      <c r="B28" s="85" t="s">
        <v>45</v>
      </c>
      <c r="C28" s="85"/>
      <c r="D28" s="86"/>
      <c r="E28" s="75"/>
      <c r="F28" s="76">
        <v>500000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39"/>
      <c r="T28" s="41" t="s">
        <v>27</v>
      </c>
      <c r="U28" s="42">
        <f>V28/F28</f>
        <v>0.059048800000000005</v>
      </c>
      <c r="V28" s="107">
        <v>29524.4</v>
      </c>
      <c r="W28" s="41"/>
      <c r="X28" s="108"/>
      <c r="Z28" s="78"/>
      <c r="AA28" s="109" t="s">
        <v>46</v>
      </c>
    </row>
    <row r="29" spans="1:27" s="77" customFormat="1" ht="55.5" customHeight="1">
      <c r="A29" s="105"/>
      <c r="B29" s="43" t="s">
        <v>47</v>
      </c>
      <c r="C29" s="43"/>
      <c r="D29" s="44"/>
      <c r="E29" s="75"/>
      <c r="F29" s="76">
        <v>8000000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  <c r="S29" s="39"/>
      <c r="T29" s="41" t="s">
        <v>27</v>
      </c>
      <c r="U29" s="42">
        <f>V29/F29</f>
        <v>0</v>
      </c>
      <c r="V29" s="110">
        <v>0</v>
      </c>
      <c r="W29" s="41"/>
      <c r="X29" s="108"/>
      <c r="Z29" s="78"/>
      <c r="AA29" s="109"/>
    </row>
    <row r="30" spans="1:27" s="77" customFormat="1" ht="18" customHeight="1">
      <c r="A30" s="105"/>
      <c r="B30" s="85" t="s">
        <v>48</v>
      </c>
      <c r="C30" s="85"/>
      <c r="D30" s="86"/>
      <c r="E30" s="75"/>
      <c r="F30" s="76">
        <v>5000000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39"/>
      <c r="T30" s="41" t="s">
        <v>27</v>
      </c>
      <c r="U30" s="42">
        <f>V30/F30</f>
        <v>0</v>
      </c>
      <c r="V30" s="110">
        <v>0</v>
      </c>
      <c r="W30" s="41"/>
      <c r="X30" s="108"/>
      <c r="Z30" s="78"/>
      <c r="AA30" s="109"/>
    </row>
    <row r="31" spans="1:27" s="77" customFormat="1" ht="18">
      <c r="A31" s="105"/>
      <c r="B31" s="111" t="s">
        <v>49</v>
      </c>
      <c r="C31" s="111"/>
      <c r="D31" s="80"/>
      <c r="E31" s="75"/>
      <c r="F31" s="76">
        <v>20000000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  <c r="S31" s="39"/>
      <c r="T31" s="41" t="s">
        <v>27</v>
      </c>
      <c r="U31" s="42">
        <f>V31/F31</f>
        <v>0</v>
      </c>
      <c r="V31" s="110">
        <v>0</v>
      </c>
      <c r="W31" s="41"/>
      <c r="X31" s="108"/>
      <c r="Z31" s="78"/>
      <c r="AA31" s="109"/>
    </row>
    <row r="32" spans="1:27" s="77" customFormat="1" ht="18">
      <c r="A32" s="105"/>
      <c r="B32" s="112" t="s">
        <v>50</v>
      </c>
      <c r="C32" s="113"/>
      <c r="D32" s="80"/>
      <c r="E32" s="75"/>
      <c r="F32" s="89">
        <v>2000000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90"/>
      <c r="S32" s="52"/>
      <c r="T32" s="41" t="s">
        <v>27</v>
      </c>
      <c r="U32" s="42">
        <f>V32/F32</f>
        <v>0</v>
      </c>
      <c r="V32" s="110">
        <v>0</v>
      </c>
      <c r="W32" s="53"/>
      <c r="X32" s="114"/>
      <c r="Z32" s="78"/>
      <c r="AA32" s="109"/>
    </row>
    <row r="33" spans="1:24" ht="18">
      <c r="A33" s="115"/>
      <c r="B33" s="116" t="s">
        <v>29</v>
      </c>
      <c r="C33" s="117"/>
      <c r="D33" s="35"/>
      <c r="E33" s="75"/>
      <c r="F33" s="118">
        <f aca="true" t="shared" si="1" ref="F33:R33">SUM(F28:F32)</f>
        <v>35500000</v>
      </c>
      <c r="G33" s="118">
        <f t="shared" si="1"/>
        <v>0</v>
      </c>
      <c r="H33" s="118">
        <f t="shared" si="1"/>
        <v>0</v>
      </c>
      <c r="I33" s="118">
        <f t="shared" si="1"/>
        <v>0</v>
      </c>
      <c r="J33" s="118">
        <f t="shared" si="1"/>
        <v>0</v>
      </c>
      <c r="K33" s="118">
        <f t="shared" si="1"/>
        <v>0</v>
      </c>
      <c r="L33" s="118">
        <f t="shared" si="1"/>
        <v>0</v>
      </c>
      <c r="M33" s="118">
        <f t="shared" si="1"/>
        <v>0</v>
      </c>
      <c r="N33" s="118">
        <f t="shared" si="1"/>
        <v>0</v>
      </c>
      <c r="O33" s="118">
        <f t="shared" si="1"/>
        <v>0</v>
      </c>
      <c r="P33" s="118">
        <f t="shared" si="1"/>
        <v>0</v>
      </c>
      <c r="Q33" s="118">
        <f t="shared" si="1"/>
        <v>0</v>
      </c>
      <c r="R33" s="118">
        <f t="shared" si="1"/>
        <v>0</v>
      </c>
      <c r="S33" s="118"/>
      <c r="T33" s="119"/>
      <c r="U33" s="120">
        <f>V33/F33</f>
        <v>0.0008316732394366197</v>
      </c>
      <c r="V33" s="121">
        <f>SUM(V28:V32)</f>
        <v>29524.4</v>
      </c>
      <c r="W33" s="122"/>
      <c r="X33" s="122"/>
    </row>
    <row r="34" spans="1:24" ht="15.75" customHeight="1">
      <c r="A34" s="123"/>
      <c r="B34" s="124" t="s">
        <v>51</v>
      </c>
      <c r="C34" s="124"/>
      <c r="D34" s="125"/>
      <c r="E34" s="126"/>
      <c r="F34" s="119">
        <f>F33+F24+F10</f>
        <v>148261034.8</v>
      </c>
      <c r="G34" s="119">
        <f aca="true" t="shared" si="2" ref="G34:R34">G33+G24+G10</f>
        <v>0</v>
      </c>
      <c r="H34" s="119">
        <f t="shared" si="2"/>
        <v>0</v>
      </c>
      <c r="I34" s="119">
        <f t="shared" si="2"/>
        <v>0</v>
      </c>
      <c r="J34" s="119">
        <f t="shared" si="2"/>
        <v>0</v>
      </c>
      <c r="K34" s="119">
        <f t="shared" si="2"/>
        <v>0</v>
      </c>
      <c r="L34" s="119">
        <f t="shared" si="2"/>
        <v>0</v>
      </c>
      <c r="M34" s="119">
        <f t="shared" si="2"/>
        <v>0</v>
      </c>
      <c r="N34" s="119">
        <f t="shared" si="2"/>
        <v>0</v>
      </c>
      <c r="O34" s="119">
        <f t="shared" si="2"/>
        <v>0</v>
      </c>
      <c r="P34" s="119">
        <f t="shared" si="2"/>
        <v>0</v>
      </c>
      <c r="Q34" s="119">
        <f t="shared" si="2"/>
        <v>0</v>
      </c>
      <c r="R34" s="119">
        <f t="shared" si="2"/>
        <v>0</v>
      </c>
      <c r="S34" s="119"/>
      <c r="T34" s="119"/>
      <c r="U34" s="120">
        <f>V34/F34</f>
        <v>0</v>
      </c>
      <c r="V34" s="121">
        <v>0</v>
      </c>
      <c r="W34" s="53"/>
      <c r="X34" s="53"/>
    </row>
    <row r="35" spans="1:27" s="20" customFormat="1" ht="12.75">
      <c r="A35" s="127"/>
      <c r="B35" s="127"/>
      <c r="C35" s="127"/>
      <c r="D35" s="127"/>
      <c r="E35" s="128"/>
      <c r="F35" s="129"/>
      <c r="G35" s="130"/>
      <c r="H35" s="130"/>
      <c r="I35" s="130"/>
      <c r="J35" s="131"/>
      <c r="K35" s="131"/>
      <c r="L35" s="131"/>
      <c r="M35" s="131"/>
      <c r="N35" s="131"/>
      <c r="O35" s="131"/>
      <c r="P35" s="131"/>
      <c r="Q35" s="131"/>
      <c r="R35" s="131"/>
      <c r="S35" s="47"/>
      <c r="T35" s="129"/>
      <c r="U35" s="129"/>
      <c r="V35" s="132"/>
      <c r="W35" s="129"/>
      <c r="X35" s="129"/>
      <c r="Z35" s="133"/>
      <c r="AA35" s="3"/>
    </row>
    <row r="36" spans="1:27" s="20" customFormat="1" ht="12.75">
      <c r="A36" s="134"/>
      <c r="B36" s="134"/>
      <c r="C36" s="134"/>
      <c r="D36" s="135" t="s">
        <v>52</v>
      </c>
      <c r="E36" s="136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8"/>
      <c r="U36" s="138"/>
      <c r="V36" s="47"/>
      <c r="W36" s="129"/>
      <c r="X36" s="129"/>
      <c r="Z36" s="3"/>
      <c r="AA36" s="3"/>
    </row>
    <row r="37" spans="1:27" s="20" customFormat="1" ht="12.75">
      <c r="A37" s="134"/>
      <c r="B37" s="134"/>
      <c r="C37" s="134"/>
      <c r="D37" s="139"/>
      <c r="E37" s="136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8"/>
      <c r="U37" s="138"/>
      <c r="V37" s="47"/>
      <c r="W37" s="129"/>
      <c r="X37" s="129"/>
      <c r="Z37" s="3"/>
      <c r="AA37" s="3"/>
    </row>
    <row r="38" spans="1:27" s="20" customFormat="1" ht="12.75">
      <c r="A38" s="134"/>
      <c r="B38" s="134"/>
      <c r="C38" s="134"/>
      <c r="D38" s="139"/>
      <c r="E38" s="136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8"/>
      <c r="U38" s="138"/>
      <c r="V38" s="47"/>
      <c r="W38" s="129"/>
      <c r="X38" s="129"/>
      <c r="Z38" s="3"/>
      <c r="AA38" s="3"/>
    </row>
    <row r="39" spans="1:27" s="20" customFormat="1" ht="12.75">
      <c r="A39" s="134"/>
      <c r="B39" s="134"/>
      <c r="C39" s="134"/>
      <c r="D39" s="139"/>
      <c r="E39" s="136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8"/>
      <c r="U39" s="138"/>
      <c r="V39" s="47"/>
      <c r="W39" s="129"/>
      <c r="X39" s="129"/>
      <c r="Z39" s="3"/>
      <c r="AA39" s="3"/>
    </row>
    <row r="40" spans="1:27" s="20" customFormat="1" ht="12.75">
      <c r="A40" s="134"/>
      <c r="B40" s="134"/>
      <c r="C40" s="134"/>
      <c r="D40" s="134"/>
      <c r="E40" s="136"/>
      <c r="F40" s="130"/>
      <c r="G40" s="130"/>
      <c r="H40" s="130"/>
      <c r="I40" s="130"/>
      <c r="J40" s="131"/>
      <c r="K40" s="131"/>
      <c r="L40" s="131"/>
      <c r="M40" s="131"/>
      <c r="N40" s="131"/>
      <c r="O40" s="131"/>
      <c r="P40" s="131"/>
      <c r="Q40" s="131"/>
      <c r="R40" s="131"/>
      <c r="S40" s="140"/>
      <c r="T40" s="138"/>
      <c r="U40" s="138"/>
      <c r="V40" s="140"/>
      <c r="W40" s="138"/>
      <c r="X40" s="138"/>
      <c r="Z40" s="3"/>
      <c r="AA40" s="3"/>
    </row>
    <row r="41" spans="1:33" s="20" customFormat="1" ht="18">
      <c r="A41" s="134"/>
      <c r="B41" s="134"/>
      <c r="C41" s="134"/>
      <c r="D41" s="141" t="s">
        <v>53</v>
      </c>
      <c r="E41" s="142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4" t="s">
        <v>54</v>
      </c>
      <c r="V41" s="144"/>
      <c r="W41" s="58"/>
      <c r="X41" s="58"/>
      <c r="Y41" s="145"/>
      <c r="Z41" s="145"/>
      <c r="AA41" s="145"/>
      <c r="AB41" s="145"/>
      <c r="AC41" s="145"/>
      <c r="AD41" s="145"/>
      <c r="AE41" s="145"/>
      <c r="AF41" s="145"/>
      <c r="AG41" s="145"/>
    </row>
    <row r="42" spans="1:33" s="20" customFormat="1" ht="18">
      <c r="A42" s="134"/>
      <c r="B42" s="134"/>
      <c r="C42" s="134"/>
      <c r="D42" s="146" t="s">
        <v>55</v>
      </c>
      <c r="E42" s="142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7" t="s">
        <v>56</v>
      </c>
      <c r="V42" s="147"/>
      <c r="W42" s="47"/>
      <c r="X42" s="47"/>
      <c r="Y42" s="148"/>
      <c r="Z42" s="148"/>
      <c r="AA42" s="148"/>
      <c r="AB42" s="148"/>
      <c r="AC42" s="148"/>
      <c r="AD42" s="148"/>
      <c r="AE42" s="148"/>
      <c r="AF42" s="148"/>
      <c r="AG42" s="148"/>
    </row>
    <row r="43" spans="1:27" s="20" customFormat="1" ht="12.75">
      <c r="A43" s="134"/>
      <c r="B43" s="134"/>
      <c r="C43" s="134"/>
      <c r="D43" s="134"/>
      <c r="E43" s="136"/>
      <c r="F43" s="130"/>
      <c r="G43" s="130"/>
      <c r="H43" s="130"/>
      <c r="I43" s="130"/>
      <c r="J43" s="131"/>
      <c r="K43" s="131"/>
      <c r="L43" s="131"/>
      <c r="M43" s="131"/>
      <c r="N43" s="131"/>
      <c r="O43" s="131"/>
      <c r="P43" s="131"/>
      <c r="Q43" s="131"/>
      <c r="R43" s="131"/>
      <c r="S43" s="140"/>
      <c r="T43" s="138"/>
      <c r="U43" s="138"/>
      <c r="V43" s="140"/>
      <c r="W43" s="138"/>
      <c r="X43" s="138"/>
      <c r="Z43" s="3"/>
      <c r="AA43" s="3"/>
    </row>
    <row r="44" spans="1:27" s="20" customFormat="1" ht="12.75">
      <c r="A44" s="134"/>
      <c r="B44" s="134"/>
      <c r="C44" s="134"/>
      <c r="D44" s="134"/>
      <c r="E44" s="136"/>
      <c r="F44" s="130"/>
      <c r="G44" s="130"/>
      <c r="H44" s="130"/>
      <c r="I44" s="130"/>
      <c r="J44" s="131"/>
      <c r="K44" s="131"/>
      <c r="L44" s="131"/>
      <c r="M44" s="131"/>
      <c r="N44" s="131"/>
      <c r="O44" s="131"/>
      <c r="P44" s="131"/>
      <c r="Q44" s="131"/>
      <c r="R44" s="131"/>
      <c r="S44" s="140"/>
      <c r="T44" s="138"/>
      <c r="U44" s="138"/>
      <c r="V44" s="140"/>
      <c r="W44" s="138"/>
      <c r="X44" s="138"/>
      <c r="Z44" s="149"/>
      <c r="AA44" s="3"/>
    </row>
    <row r="45" spans="1:27" s="20" customFormat="1" ht="12.75">
      <c r="A45" s="134"/>
      <c r="B45" s="134"/>
      <c r="C45" s="134"/>
      <c r="D45" s="134"/>
      <c r="E45" s="136"/>
      <c r="F45" s="130"/>
      <c r="G45" s="130"/>
      <c r="H45" s="130"/>
      <c r="I45" s="130"/>
      <c r="J45" s="150"/>
      <c r="K45" s="150"/>
      <c r="L45" s="150"/>
      <c r="M45" s="150"/>
      <c r="N45" s="150"/>
      <c r="O45" s="150"/>
      <c r="P45" s="150"/>
      <c r="Q45" s="150"/>
      <c r="R45" s="150"/>
      <c r="S45" s="140"/>
      <c r="T45" s="138"/>
      <c r="U45" s="138"/>
      <c r="V45" s="140"/>
      <c r="W45" s="138"/>
      <c r="X45" s="138"/>
      <c r="Z45" s="3"/>
      <c r="AA45" s="3"/>
    </row>
    <row r="46" spans="1:9" ht="12.75">
      <c r="A46" s="151"/>
      <c r="B46" s="151"/>
      <c r="C46" s="151"/>
      <c r="D46" s="5"/>
      <c r="E46" s="7"/>
      <c r="F46" s="152"/>
      <c r="G46" s="153"/>
      <c r="H46" s="153"/>
      <c r="I46" s="153"/>
    </row>
    <row r="47" spans="4:6" ht="12.75">
      <c r="D47" s="157"/>
      <c r="E47" s="158"/>
      <c r="F47" s="152"/>
    </row>
  </sheetData>
  <sheetProtection password="9EB5" sheet="1" objects="1" scenarios="1" selectLockedCells="1" selectUnlockedCells="1"/>
  <mergeCells count="29">
    <mergeCell ref="U42:V42"/>
    <mergeCell ref="B8:D8"/>
    <mergeCell ref="B15:D15"/>
    <mergeCell ref="B19:D19"/>
    <mergeCell ref="B28:D28"/>
    <mergeCell ref="B29:D29"/>
    <mergeCell ref="B30:D30"/>
    <mergeCell ref="R5:R6"/>
    <mergeCell ref="S5:S6"/>
    <mergeCell ref="T5:T6"/>
    <mergeCell ref="U5:V5"/>
    <mergeCell ref="W5:W6"/>
    <mergeCell ref="X5:X6"/>
    <mergeCell ref="L5:L6"/>
    <mergeCell ref="M5:M6"/>
    <mergeCell ref="N5:N6"/>
    <mergeCell ref="O5:O6"/>
    <mergeCell ref="P5:P6"/>
    <mergeCell ref="Q5:Q6"/>
    <mergeCell ref="A1:X1"/>
    <mergeCell ref="A2:X2"/>
    <mergeCell ref="A5:D6"/>
    <mergeCell ref="E5:E6"/>
    <mergeCell ref="F5:F6"/>
    <mergeCell ref="G5:G6"/>
    <mergeCell ref="H5:H6"/>
    <mergeCell ref="I5:I6"/>
    <mergeCell ref="J5:J6"/>
    <mergeCell ref="K5:K6"/>
  </mergeCells>
  <printOptions/>
  <pageMargins left="0.4330708661417323" right="0" top="0.984251968503937" bottom="1.4960629921259843" header="0.5118110236220472" footer="0.5118110236220472"/>
  <pageSetup horizontalDpi="600" verticalDpi="600"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3.28125" style="162" bestFit="1" customWidth="1"/>
    <col min="2" max="2" width="37.8515625" style="162" customWidth="1"/>
    <col min="3" max="3" width="21.140625" style="163" customWidth="1"/>
    <col min="4" max="4" width="21.421875" style="164" customWidth="1"/>
    <col min="5" max="5" width="26.7109375" style="164" customWidth="1"/>
    <col min="6" max="6" width="24.7109375" style="162" customWidth="1"/>
    <col min="7" max="7" width="22.00390625" style="162" customWidth="1"/>
    <col min="8" max="16384" width="9.140625" style="162" customWidth="1"/>
  </cols>
  <sheetData>
    <row r="1" ht="15">
      <c r="A1" s="161" t="s">
        <v>57</v>
      </c>
    </row>
    <row r="4" spans="1:6" s="166" customFormat="1" ht="18.75">
      <c r="A4" s="165" t="s">
        <v>58</v>
      </c>
      <c r="B4" s="165"/>
      <c r="C4" s="165"/>
      <c r="D4" s="165"/>
      <c r="E4" s="165"/>
      <c r="F4" s="165"/>
    </row>
    <row r="5" spans="1:6" ht="15">
      <c r="A5" s="167" t="s">
        <v>59</v>
      </c>
      <c r="B5" s="167"/>
      <c r="C5" s="167"/>
      <c r="D5" s="167"/>
      <c r="E5" s="167"/>
      <c r="F5" s="167"/>
    </row>
    <row r="6" spans="1:6" s="169" customFormat="1" ht="15.75">
      <c r="A6" s="168" t="s">
        <v>60</v>
      </c>
      <c r="B6" s="168"/>
      <c r="C6" s="168"/>
      <c r="D6" s="168"/>
      <c r="E6" s="168"/>
      <c r="F6" s="168"/>
    </row>
    <row r="7" spans="1:6" ht="15">
      <c r="A7" s="167" t="s">
        <v>61</v>
      </c>
      <c r="B7" s="167"/>
      <c r="C7" s="167"/>
      <c r="D7" s="167"/>
      <c r="E7" s="167"/>
      <c r="F7" s="167"/>
    </row>
    <row r="8" spans="1:6" ht="15">
      <c r="A8" s="163"/>
      <c r="B8" s="163"/>
      <c r="D8" s="170"/>
      <c r="E8" s="170"/>
      <c r="F8" s="163"/>
    </row>
    <row r="10" spans="1:6" s="173" customFormat="1" ht="15">
      <c r="A10" s="171" t="s">
        <v>62</v>
      </c>
      <c r="B10" s="171"/>
      <c r="C10" s="171" t="s">
        <v>63</v>
      </c>
      <c r="D10" s="172" t="s">
        <v>64</v>
      </c>
      <c r="E10" s="172"/>
      <c r="F10" s="171" t="s">
        <v>65</v>
      </c>
    </row>
    <row r="11" spans="1:6" s="173" customFormat="1" ht="15">
      <c r="A11" s="171"/>
      <c r="B11" s="171"/>
      <c r="C11" s="171"/>
      <c r="D11" s="174" t="s">
        <v>66</v>
      </c>
      <c r="E11" s="174" t="s">
        <v>67</v>
      </c>
      <c r="F11" s="171"/>
    </row>
    <row r="12" spans="1:6" ht="15">
      <c r="A12" s="175" t="s">
        <v>68</v>
      </c>
      <c r="B12" s="176" t="s">
        <v>69</v>
      </c>
      <c r="C12" s="177">
        <f>235+14+6</f>
        <v>255</v>
      </c>
      <c r="D12" s="178">
        <f>20134586.18</f>
        <v>20134586.18</v>
      </c>
      <c r="E12" s="178">
        <f>1872183.12+542400+496800+1956000+52775+6787.32+426848.84+479538.82+2643522.88+98400+304984.02+98100-1221905.86</f>
        <v>7756434.14</v>
      </c>
      <c r="F12" s="179">
        <f>SUM(D12:E12)</f>
        <v>27891020.32</v>
      </c>
    </row>
    <row r="13" spans="1:7" ht="15">
      <c r="A13" s="175" t="s">
        <v>70</v>
      </c>
      <c r="B13" s="176" t="s">
        <v>71</v>
      </c>
      <c r="C13" s="177">
        <v>74</v>
      </c>
      <c r="D13" s="178">
        <f>2042249.6</f>
        <v>2042249.6</v>
      </c>
      <c r="E13" s="180">
        <f>396000+42000+9689.86+15084.02+40665.36+36476.97+60364.2+44663.52+6600+11165.89+6600+6363.7+4560.36+700+1140.09+700+26909.1+17681.28+38090.94+26330.76+7000+4560.36+66000+44701.08+6500+11012.41+6500+7000+4560.36+700+1140.09+700+54000.54+44663.52+7363.2+920.4+5727.33+4560.36+742.56+92.82+65909.1+46591.64+6600+11641.54+6600+7000+4746+700+1186.5+700</f>
        <v>1221905.8599999999</v>
      </c>
      <c r="F13" s="179">
        <f>SUM(D13:E13)</f>
        <v>3264155.46</v>
      </c>
      <c r="G13" s="181"/>
    </row>
    <row r="14" spans="1:10" ht="15">
      <c r="A14" s="175" t="s">
        <v>72</v>
      </c>
      <c r="B14" s="176" t="s">
        <v>73</v>
      </c>
      <c r="C14" s="177">
        <v>167</v>
      </c>
      <c r="D14" s="180">
        <f>557552.36+52167.15+6416.02+699741.65+64006+340759.64+659396.7+44692.27+67729.57+6416.02+914517.35+764461.82+59303.46+70848.65</f>
        <v>4308008.660000001</v>
      </c>
      <c r="E14" s="178"/>
      <c r="F14" s="179">
        <f>SUM(D14:E14)</f>
        <v>4308008.660000001</v>
      </c>
      <c r="G14" s="164"/>
      <c r="I14" s="182">
        <f>SUM(F12:F13)</f>
        <v>31155175.78</v>
      </c>
      <c r="J14" s="167"/>
    </row>
    <row r="15" spans="1:10" s="186" customFormat="1" ht="15">
      <c r="A15" s="183" t="s">
        <v>74</v>
      </c>
      <c r="B15" s="183"/>
      <c r="C15" s="184">
        <f>SUM(C12:C14)</f>
        <v>496</v>
      </c>
      <c r="D15" s="185">
        <f>SUM(D12:D14)</f>
        <v>26484844.44</v>
      </c>
      <c r="E15" s="185">
        <f>SUM(E12:E14)</f>
        <v>8978340</v>
      </c>
      <c r="F15" s="179">
        <f>SUM(D15:E15)</f>
        <v>35463184.44</v>
      </c>
      <c r="I15" s="187"/>
      <c r="J15" s="188"/>
    </row>
    <row r="16" spans="9:10" ht="15">
      <c r="I16" s="182"/>
      <c r="J16" s="167"/>
    </row>
    <row r="17" spans="1:10" ht="15">
      <c r="A17" s="162" t="s">
        <v>75</v>
      </c>
      <c r="I17" s="182"/>
      <c r="J17" s="167"/>
    </row>
    <row r="18" spans="1:10" ht="15">
      <c r="A18" s="162" t="s">
        <v>76</v>
      </c>
      <c r="F18" s="164"/>
      <c r="G18" s="181"/>
      <c r="I18" s="182"/>
      <c r="J18" s="167"/>
    </row>
    <row r="19" ht="15">
      <c r="F19" s="181"/>
    </row>
    <row r="20" spans="6:7" ht="15">
      <c r="F20" s="164"/>
      <c r="G20" s="181"/>
    </row>
    <row r="21" spans="1:6" ht="15">
      <c r="A21" s="188" t="s">
        <v>77</v>
      </c>
      <c r="B21" s="188"/>
      <c r="D21" s="189" t="s">
        <v>78</v>
      </c>
      <c r="F21" s="173" t="s">
        <v>54</v>
      </c>
    </row>
    <row r="22" spans="1:6" ht="15">
      <c r="A22" s="167" t="s">
        <v>79</v>
      </c>
      <c r="B22" s="167"/>
      <c r="D22" s="170" t="s">
        <v>80</v>
      </c>
      <c r="F22" s="163" t="s">
        <v>56</v>
      </c>
    </row>
    <row r="23" ht="15"/>
    <row r="25" spans="1:5" s="190" customFormat="1" ht="12">
      <c r="A25" s="190" t="s">
        <v>81</v>
      </c>
      <c r="C25" s="191"/>
      <c r="D25" s="192"/>
      <c r="E25" s="192"/>
    </row>
    <row r="26" spans="1:5" s="190" customFormat="1" ht="12">
      <c r="A26" s="190" t="s">
        <v>82</v>
      </c>
      <c r="C26" s="191"/>
      <c r="D26" s="192"/>
      <c r="E26" s="192"/>
    </row>
    <row r="27" spans="1:5" s="190" customFormat="1" ht="12">
      <c r="A27" s="190" t="s">
        <v>83</v>
      </c>
      <c r="C27" s="191"/>
      <c r="D27" s="192"/>
      <c r="E27" s="192"/>
    </row>
    <row r="28" spans="1:5" s="190" customFormat="1" ht="12">
      <c r="A28" s="190" t="s">
        <v>84</v>
      </c>
      <c r="C28" s="191"/>
      <c r="D28" s="192"/>
      <c r="E28" s="192"/>
    </row>
    <row r="29" spans="1:5" s="190" customFormat="1" ht="12">
      <c r="A29" s="190" t="s">
        <v>85</v>
      </c>
      <c r="C29" s="191"/>
      <c r="D29" s="192"/>
      <c r="E29" s="192"/>
    </row>
    <row r="30" spans="1:5" s="190" customFormat="1" ht="12">
      <c r="A30" s="190" t="s">
        <v>86</v>
      </c>
      <c r="C30" s="191"/>
      <c r="D30" s="192"/>
      <c r="E30" s="192"/>
    </row>
    <row r="31" spans="1:5" s="190" customFormat="1" ht="12">
      <c r="A31" s="190" t="s">
        <v>87</v>
      </c>
      <c r="C31" s="191"/>
      <c r="D31" s="192"/>
      <c r="E31" s="192"/>
    </row>
    <row r="32" ht="15">
      <c r="A32" s="190" t="s">
        <v>88</v>
      </c>
    </row>
  </sheetData>
  <sheetProtection password="9EB5" sheet="1" objects="1" scenarios="1" selectLockedCells="1" selectUnlockedCells="1"/>
  <mergeCells count="16">
    <mergeCell ref="A21:B21"/>
    <mergeCell ref="A22:B22"/>
    <mergeCell ref="I14:J14"/>
    <mergeCell ref="A15:B15"/>
    <mergeCell ref="I15:J15"/>
    <mergeCell ref="I16:J16"/>
    <mergeCell ref="I17:J17"/>
    <mergeCell ref="I18:J18"/>
    <mergeCell ref="A4:F4"/>
    <mergeCell ref="A5:F5"/>
    <mergeCell ref="A6:F6"/>
    <mergeCell ref="A7:F7"/>
    <mergeCell ref="A10:B11"/>
    <mergeCell ref="C10:C11"/>
    <mergeCell ref="D10:E10"/>
    <mergeCell ref="F10:F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22.140625" style="190" customWidth="1"/>
    <col min="2" max="2" width="13.8515625" style="192" customWidth="1"/>
    <col min="3" max="3" width="0.2890625" style="192" hidden="1" customWidth="1"/>
    <col min="4" max="4" width="6.140625" style="193" customWidth="1"/>
    <col min="5" max="5" width="18.140625" style="192" customWidth="1"/>
    <col min="6" max="6" width="35.00390625" style="192" customWidth="1"/>
    <col min="7" max="7" width="13.421875" style="192" customWidth="1"/>
    <col min="8" max="11" width="9.57421875" style="192" customWidth="1"/>
    <col min="12" max="12" width="11.7109375" style="192" customWidth="1"/>
    <col min="13" max="13" width="11.7109375" style="190" customWidth="1"/>
    <col min="14" max="16384" width="9.140625" style="190" customWidth="1"/>
  </cols>
  <sheetData>
    <row r="1" ht="12">
      <c r="A1" s="190" t="s">
        <v>89</v>
      </c>
    </row>
    <row r="2" ht="12">
      <c r="A2" s="194"/>
    </row>
    <row r="3" spans="1:12" s="198" customFormat="1" ht="15.75">
      <c r="A3" s="195" t="s">
        <v>90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7"/>
    </row>
    <row r="4" spans="1:12" s="198" customFormat="1" ht="15.75">
      <c r="A4" s="199" t="s">
        <v>61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1"/>
    </row>
    <row r="5" spans="1:12" s="205" customFormat="1" ht="21">
      <c r="A5" s="202" t="s">
        <v>91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4"/>
    </row>
    <row r="6" spans="1:12" s="212" customFormat="1" ht="15">
      <c r="A6" s="206" t="s">
        <v>92</v>
      </c>
      <c r="B6" s="207" t="s">
        <v>93</v>
      </c>
      <c r="C6" s="208"/>
      <c r="D6" s="208"/>
      <c r="E6" s="207"/>
      <c r="F6" s="207"/>
      <c r="G6" s="209" t="s">
        <v>94</v>
      </c>
      <c r="H6" s="210"/>
      <c r="I6" s="210"/>
      <c r="J6" s="210"/>
      <c r="K6" s="210"/>
      <c r="L6" s="211"/>
    </row>
    <row r="7" spans="1:12" s="212" customFormat="1" ht="15">
      <c r="A7" s="213" t="s">
        <v>95</v>
      </c>
      <c r="B7" s="214" t="s">
        <v>96</v>
      </c>
      <c r="C7" s="215"/>
      <c r="D7" s="215"/>
      <c r="E7" s="214" t="s">
        <v>97</v>
      </c>
      <c r="F7" s="214" t="s">
        <v>98</v>
      </c>
      <c r="G7" s="209" t="s">
        <v>99</v>
      </c>
      <c r="H7" s="210"/>
      <c r="I7" s="211"/>
      <c r="J7" s="209" t="s">
        <v>100</v>
      </c>
      <c r="K7" s="210"/>
      <c r="L7" s="211"/>
    </row>
    <row r="8" spans="1:12" s="212" customFormat="1" ht="30" customHeight="1">
      <c r="A8" s="216"/>
      <c r="B8" s="217"/>
      <c r="C8" s="217"/>
      <c r="D8" s="217"/>
      <c r="E8" s="218"/>
      <c r="F8" s="218"/>
      <c r="G8" s="219" t="s">
        <v>101</v>
      </c>
      <c r="H8" s="219" t="s">
        <v>102</v>
      </c>
      <c r="I8" s="219" t="s">
        <v>103</v>
      </c>
      <c r="J8" s="219" t="s">
        <v>104</v>
      </c>
      <c r="K8" s="219" t="s">
        <v>105</v>
      </c>
      <c r="L8" s="219" t="s">
        <v>106</v>
      </c>
    </row>
    <row r="9" spans="1:12" s="212" customFormat="1" ht="15">
      <c r="A9" s="220" t="s">
        <v>107</v>
      </c>
      <c r="B9" s="178">
        <v>37000</v>
      </c>
      <c r="C9" s="178"/>
      <c r="D9" s="178"/>
      <c r="E9" s="221">
        <v>44651</v>
      </c>
      <c r="F9" s="178" t="s">
        <v>108</v>
      </c>
      <c r="G9" s="178">
        <v>37000</v>
      </c>
      <c r="H9" s="178"/>
      <c r="I9" s="178"/>
      <c r="J9" s="178"/>
      <c r="K9" s="178"/>
      <c r="L9" s="178"/>
    </row>
    <row r="10" spans="1:12" s="212" customFormat="1" ht="15">
      <c r="A10" s="222" t="s">
        <v>109</v>
      </c>
      <c r="B10" s="178">
        <v>750</v>
      </c>
      <c r="C10" s="178"/>
      <c r="D10" s="178"/>
      <c r="E10" s="221">
        <v>44650</v>
      </c>
      <c r="F10" s="178" t="s">
        <v>110</v>
      </c>
      <c r="G10" s="178">
        <v>750</v>
      </c>
      <c r="H10" s="178"/>
      <c r="I10" s="178"/>
      <c r="J10" s="178"/>
      <c r="K10" s="178"/>
      <c r="L10" s="178"/>
    </row>
    <row r="11" spans="1:12" s="212" customFormat="1" ht="15">
      <c r="A11" s="222" t="s">
        <v>111</v>
      </c>
      <c r="B11" s="178">
        <v>25055.48</v>
      </c>
      <c r="C11" s="178"/>
      <c r="D11" s="178"/>
      <c r="E11" s="221">
        <v>44651</v>
      </c>
      <c r="F11" s="178" t="s">
        <v>112</v>
      </c>
      <c r="G11" s="178">
        <v>25055.48</v>
      </c>
      <c r="H11" s="178"/>
      <c r="I11" s="178"/>
      <c r="J11" s="178"/>
      <c r="K11" s="178"/>
      <c r="L11" s="178"/>
    </row>
    <row r="12" spans="1:12" s="212" customFormat="1" ht="15">
      <c r="A12" s="222" t="s">
        <v>113</v>
      </c>
      <c r="B12" s="178">
        <v>750</v>
      </c>
      <c r="C12" s="178"/>
      <c r="D12" s="178"/>
      <c r="E12" s="221">
        <v>44651</v>
      </c>
      <c r="F12" s="178" t="s">
        <v>110</v>
      </c>
      <c r="G12" s="178">
        <v>750</v>
      </c>
      <c r="H12" s="178"/>
      <c r="I12" s="178"/>
      <c r="J12" s="178"/>
      <c r="K12" s="178"/>
      <c r="L12" s="178"/>
    </row>
    <row r="13" spans="1:12" s="212" customFormat="1" ht="15">
      <c r="A13" s="222"/>
      <c r="B13" s="178"/>
      <c r="C13" s="178"/>
      <c r="D13" s="178"/>
      <c r="E13" s="221"/>
      <c r="F13" s="178"/>
      <c r="G13" s="178"/>
      <c r="H13" s="178"/>
      <c r="I13" s="178"/>
      <c r="J13" s="178"/>
      <c r="K13" s="178"/>
      <c r="L13" s="178"/>
    </row>
    <row r="14" spans="1:12" s="225" customFormat="1" ht="15">
      <c r="A14" s="223" t="s">
        <v>114</v>
      </c>
      <c r="B14" s="224">
        <f>SUM(B9:C13)</f>
        <v>63555.479999999996</v>
      </c>
      <c r="C14" s="224">
        <f>SUBTOTAL(9,C9:C13)</f>
        <v>0</v>
      </c>
      <c r="D14" s="224"/>
      <c r="E14" s="224"/>
      <c r="F14" s="224"/>
      <c r="G14" s="224">
        <f aca="true" t="shared" si="0" ref="G14:L14">SUBTOTAL(9,G9:G13)</f>
        <v>63555.479999999996</v>
      </c>
      <c r="H14" s="224">
        <f t="shared" si="0"/>
        <v>0</v>
      </c>
      <c r="I14" s="224">
        <f t="shared" si="0"/>
        <v>0</v>
      </c>
      <c r="J14" s="224">
        <f t="shared" si="0"/>
        <v>0</v>
      </c>
      <c r="K14" s="224">
        <f t="shared" si="0"/>
        <v>0</v>
      </c>
      <c r="L14" s="224">
        <f t="shared" si="0"/>
        <v>0</v>
      </c>
    </row>
    <row r="15" spans="2:13" s="212" customFormat="1" ht="15"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226"/>
    </row>
    <row r="16" s="164" customFormat="1" ht="15">
      <c r="A16" s="212" t="s">
        <v>115</v>
      </c>
    </row>
    <row r="17" s="164" customFormat="1" ht="15">
      <c r="A17" s="212"/>
    </row>
    <row r="18" ht="12"/>
    <row r="19" spans="1:10" ht="18.75">
      <c r="A19" s="227" t="s">
        <v>78</v>
      </c>
      <c r="H19" s="228" t="s">
        <v>54</v>
      </c>
      <c r="I19" s="228"/>
      <c r="J19" s="228"/>
    </row>
    <row r="20" spans="1:10" ht="15.75">
      <c r="A20" s="229" t="s">
        <v>116</v>
      </c>
      <c r="H20" s="230" t="s">
        <v>117</v>
      </c>
      <c r="I20" s="230"/>
      <c r="J20" s="230"/>
    </row>
    <row r="25" spans="2:12" ht="12">
      <c r="B25" s="190"/>
      <c r="C25" s="190"/>
      <c r="D25" s="161"/>
      <c r="E25" s="190"/>
      <c r="F25" s="190"/>
      <c r="G25" s="190"/>
      <c r="H25" s="190"/>
      <c r="I25" s="190"/>
      <c r="J25" s="190"/>
      <c r="K25" s="190"/>
      <c r="L25" s="190"/>
    </row>
    <row r="26" spans="2:12" ht="12">
      <c r="B26" s="190"/>
      <c r="C26" s="190"/>
      <c r="D26" s="161"/>
      <c r="E26" s="190"/>
      <c r="F26" s="190"/>
      <c r="G26" s="190"/>
      <c r="H26" s="190"/>
      <c r="I26" s="190"/>
      <c r="J26" s="190"/>
      <c r="K26" s="190"/>
      <c r="L26" s="190"/>
    </row>
    <row r="27" spans="2:12" ht="12">
      <c r="B27" s="190"/>
      <c r="C27" s="190"/>
      <c r="D27" s="161"/>
      <c r="E27" s="190"/>
      <c r="F27" s="190"/>
      <c r="G27" s="190"/>
      <c r="H27" s="190"/>
      <c r="I27" s="190"/>
      <c r="J27" s="190"/>
      <c r="K27" s="190"/>
      <c r="L27" s="190"/>
    </row>
    <row r="28" spans="2:12" ht="12">
      <c r="B28" s="190"/>
      <c r="C28" s="190"/>
      <c r="D28" s="161"/>
      <c r="E28" s="190"/>
      <c r="F28" s="190"/>
      <c r="G28" s="190"/>
      <c r="H28" s="190"/>
      <c r="I28" s="190"/>
      <c r="J28" s="190"/>
      <c r="K28" s="190"/>
      <c r="L28" s="190"/>
    </row>
    <row r="29" spans="2:12" ht="12">
      <c r="B29" s="190"/>
      <c r="C29" s="190"/>
      <c r="D29" s="161"/>
      <c r="E29" s="190"/>
      <c r="F29" s="190"/>
      <c r="G29" s="190"/>
      <c r="H29" s="190"/>
      <c r="I29" s="190"/>
      <c r="J29" s="190"/>
      <c r="K29" s="190"/>
      <c r="L29" s="190"/>
    </row>
    <row r="30" spans="2:12" ht="12">
      <c r="B30" s="190"/>
      <c r="C30" s="190"/>
      <c r="D30" s="161"/>
      <c r="E30" s="190"/>
      <c r="F30" s="190"/>
      <c r="G30" s="190"/>
      <c r="H30" s="190"/>
      <c r="I30" s="190"/>
      <c r="J30" s="190"/>
      <c r="K30" s="190"/>
      <c r="L30" s="190"/>
    </row>
    <row r="31" spans="2:12" ht="12">
      <c r="B31" s="190"/>
      <c r="C31" s="190"/>
      <c r="D31" s="161"/>
      <c r="E31" s="190"/>
      <c r="F31" s="190"/>
      <c r="G31" s="190"/>
      <c r="H31" s="190"/>
      <c r="I31" s="190"/>
      <c r="J31" s="190"/>
      <c r="K31" s="190"/>
      <c r="L31" s="190"/>
    </row>
    <row r="32" spans="2:12" ht="12">
      <c r="B32" s="190"/>
      <c r="C32" s="190"/>
      <c r="D32" s="161"/>
      <c r="E32" s="190"/>
      <c r="F32" s="190"/>
      <c r="G32" s="190"/>
      <c r="H32" s="190"/>
      <c r="I32" s="190"/>
      <c r="J32" s="190"/>
      <c r="K32" s="190"/>
      <c r="L32" s="190"/>
    </row>
    <row r="33" spans="2:12" ht="12">
      <c r="B33" s="190"/>
      <c r="C33" s="190"/>
      <c r="D33" s="161"/>
      <c r="E33" s="190"/>
      <c r="F33" s="190"/>
      <c r="G33" s="190"/>
      <c r="H33" s="190"/>
      <c r="I33" s="190"/>
      <c r="J33" s="190"/>
      <c r="K33" s="190"/>
      <c r="L33" s="190"/>
    </row>
    <row r="34" spans="2:12" ht="12">
      <c r="B34" s="190"/>
      <c r="C34" s="190"/>
      <c r="D34" s="161"/>
      <c r="E34" s="190"/>
      <c r="F34" s="190"/>
      <c r="G34" s="190"/>
      <c r="H34" s="190"/>
      <c r="I34" s="190"/>
      <c r="J34" s="190"/>
      <c r="K34" s="190"/>
      <c r="L34" s="190"/>
    </row>
    <row r="35" spans="2:12" ht="12">
      <c r="B35" s="190"/>
      <c r="C35" s="190"/>
      <c r="D35" s="161"/>
      <c r="E35" s="190"/>
      <c r="F35" s="190"/>
      <c r="G35" s="190"/>
      <c r="H35" s="190"/>
      <c r="I35" s="190"/>
      <c r="J35" s="190"/>
      <c r="K35" s="190"/>
      <c r="L35" s="190"/>
    </row>
    <row r="36" spans="2:12" ht="12">
      <c r="B36" s="190"/>
      <c r="C36" s="190"/>
      <c r="D36" s="161"/>
      <c r="E36" s="190"/>
      <c r="F36" s="190"/>
      <c r="G36" s="190"/>
      <c r="H36" s="190"/>
      <c r="I36" s="190"/>
      <c r="J36" s="190"/>
      <c r="K36" s="190"/>
      <c r="L36" s="190"/>
    </row>
    <row r="37" spans="2:12" ht="12">
      <c r="B37" s="190"/>
      <c r="C37" s="190"/>
      <c r="D37" s="161"/>
      <c r="E37" s="190"/>
      <c r="F37" s="190"/>
      <c r="G37" s="190"/>
      <c r="H37" s="190"/>
      <c r="I37" s="190"/>
      <c r="J37" s="190"/>
      <c r="K37" s="190"/>
      <c r="L37" s="190"/>
    </row>
    <row r="38" spans="2:12" ht="12">
      <c r="B38" s="190"/>
      <c r="C38" s="190"/>
      <c r="D38" s="161"/>
      <c r="E38" s="190"/>
      <c r="F38" s="190"/>
      <c r="G38" s="190"/>
      <c r="H38" s="190"/>
      <c r="I38" s="190"/>
      <c r="J38" s="190"/>
      <c r="K38" s="190"/>
      <c r="L38" s="190"/>
    </row>
    <row r="39" spans="2:12" ht="12">
      <c r="B39" s="190"/>
      <c r="C39" s="190"/>
      <c r="D39" s="161"/>
      <c r="E39" s="190"/>
      <c r="F39" s="190"/>
      <c r="G39" s="190"/>
      <c r="H39" s="190"/>
      <c r="I39" s="190"/>
      <c r="J39" s="190"/>
      <c r="K39" s="190"/>
      <c r="L39" s="190"/>
    </row>
    <row r="40" spans="2:12" ht="12">
      <c r="B40" s="190"/>
      <c r="C40" s="190"/>
      <c r="D40" s="161"/>
      <c r="E40" s="190"/>
      <c r="F40" s="190"/>
      <c r="G40" s="190"/>
      <c r="H40" s="190"/>
      <c r="I40" s="190"/>
      <c r="J40" s="190"/>
      <c r="K40" s="190"/>
      <c r="L40" s="190"/>
    </row>
    <row r="41" spans="2:12" ht="12">
      <c r="B41" s="190"/>
      <c r="C41" s="190"/>
      <c r="D41" s="161"/>
      <c r="E41" s="190"/>
      <c r="F41" s="190"/>
      <c r="G41" s="190"/>
      <c r="H41" s="190"/>
      <c r="I41" s="190"/>
      <c r="J41" s="190"/>
      <c r="K41" s="190"/>
      <c r="L41" s="190"/>
    </row>
    <row r="42" spans="2:12" ht="12">
      <c r="B42" s="190"/>
      <c r="C42" s="190"/>
      <c r="D42" s="161"/>
      <c r="E42" s="190"/>
      <c r="F42" s="190"/>
      <c r="G42" s="190"/>
      <c r="H42" s="190"/>
      <c r="I42" s="190"/>
      <c r="J42" s="190"/>
      <c r="K42" s="190"/>
      <c r="L42" s="190"/>
    </row>
    <row r="43" spans="2:12" ht="12">
      <c r="B43" s="190"/>
      <c r="C43" s="190"/>
      <c r="D43" s="161"/>
      <c r="E43" s="190"/>
      <c r="F43" s="190"/>
      <c r="G43" s="190"/>
      <c r="H43" s="190"/>
      <c r="I43" s="190"/>
      <c r="J43" s="190"/>
      <c r="K43" s="190"/>
      <c r="L43" s="190"/>
    </row>
    <row r="44" spans="2:12" ht="12">
      <c r="B44" s="190"/>
      <c r="C44" s="190"/>
      <c r="D44" s="161"/>
      <c r="E44" s="190"/>
      <c r="F44" s="190"/>
      <c r="G44" s="190"/>
      <c r="H44" s="190"/>
      <c r="I44" s="190"/>
      <c r="J44" s="190"/>
      <c r="K44" s="190"/>
      <c r="L44" s="190"/>
    </row>
    <row r="45" spans="2:12" ht="12">
      <c r="B45" s="190"/>
      <c r="C45" s="190"/>
      <c r="D45" s="161"/>
      <c r="E45" s="190"/>
      <c r="F45" s="190"/>
      <c r="G45" s="190"/>
      <c r="H45" s="190"/>
      <c r="I45" s="190"/>
      <c r="J45" s="190"/>
      <c r="K45" s="190"/>
      <c r="L45" s="190"/>
    </row>
    <row r="46" spans="2:12" ht="12.75">
      <c r="B46" s="190"/>
      <c r="C46" s="190"/>
      <c r="D46" s="161"/>
      <c r="E46" s="190"/>
      <c r="F46" s="190"/>
      <c r="G46" s="190"/>
      <c r="H46" s="190"/>
      <c r="I46" s="190"/>
      <c r="J46" s="190"/>
      <c r="K46" s="190"/>
      <c r="L46" s="190"/>
    </row>
    <row r="47" spans="2:12" ht="12.75">
      <c r="B47" s="190"/>
      <c r="C47" s="190"/>
      <c r="D47" s="161"/>
      <c r="E47" s="190"/>
      <c r="F47" s="190"/>
      <c r="G47" s="190"/>
      <c r="H47" s="190"/>
      <c r="I47" s="190"/>
      <c r="J47" s="190"/>
      <c r="K47" s="190"/>
      <c r="L47" s="190"/>
    </row>
    <row r="48" spans="2:12" ht="12.75">
      <c r="B48" s="190"/>
      <c r="C48" s="190"/>
      <c r="D48" s="161"/>
      <c r="E48" s="190"/>
      <c r="F48" s="190"/>
      <c r="G48" s="190"/>
      <c r="H48" s="190"/>
      <c r="I48" s="190"/>
      <c r="J48" s="190"/>
      <c r="K48" s="190"/>
      <c r="L48" s="190"/>
    </row>
    <row r="49" spans="2:12" ht="12.75">
      <c r="B49" s="190"/>
      <c r="C49" s="190"/>
      <c r="D49" s="161"/>
      <c r="E49" s="190"/>
      <c r="F49" s="190"/>
      <c r="G49" s="190"/>
      <c r="H49" s="190"/>
      <c r="I49" s="190"/>
      <c r="J49" s="190"/>
      <c r="K49" s="190"/>
      <c r="L49" s="190"/>
    </row>
    <row r="50" spans="2:12" ht="12.75">
      <c r="B50" s="190"/>
      <c r="C50" s="190"/>
      <c r="D50" s="161"/>
      <c r="E50" s="190"/>
      <c r="F50" s="190"/>
      <c r="G50" s="190"/>
      <c r="H50" s="190"/>
      <c r="I50" s="190"/>
      <c r="J50" s="190"/>
      <c r="K50" s="190"/>
      <c r="L50" s="190"/>
    </row>
    <row r="51" spans="2:12" ht="12.75">
      <c r="B51" s="190"/>
      <c r="C51" s="190"/>
      <c r="D51" s="161"/>
      <c r="E51" s="190"/>
      <c r="F51" s="190"/>
      <c r="G51" s="190"/>
      <c r="H51" s="190"/>
      <c r="I51" s="190"/>
      <c r="J51" s="190"/>
      <c r="K51" s="190"/>
      <c r="L51" s="190"/>
    </row>
    <row r="52" spans="2:12" ht="12.75">
      <c r="B52" s="190"/>
      <c r="C52" s="190"/>
      <c r="D52" s="161"/>
      <c r="E52" s="190"/>
      <c r="F52" s="190"/>
      <c r="G52" s="190"/>
      <c r="H52" s="190"/>
      <c r="I52" s="190"/>
      <c r="J52" s="190"/>
      <c r="K52" s="190"/>
      <c r="L52" s="190"/>
    </row>
    <row r="53" spans="2:12" ht="12.75">
      <c r="B53" s="190"/>
      <c r="C53" s="190"/>
      <c r="D53" s="161"/>
      <c r="E53" s="190"/>
      <c r="F53" s="190"/>
      <c r="G53" s="190"/>
      <c r="H53" s="190"/>
      <c r="I53" s="190"/>
      <c r="J53" s="190"/>
      <c r="K53" s="190"/>
      <c r="L53" s="190"/>
    </row>
    <row r="54" spans="2:12" ht="12.75">
      <c r="B54" s="190"/>
      <c r="C54" s="190"/>
      <c r="D54" s="161"/>
      <c r="E54" s="190"/>
      <c r="F54" s="190"/>
      <c r="G54" s="190"/>
      <c r="H54" s="190"/>
      <c r="I54" s="190"/>
      <c r="J54" s="190"/>
      <c r="K54" s="190"/>
      <c r="L54" s="190"/>
    </row>
    <row r="55" spans="2:12" ht="12.75">
      <c r="B55" s="190"/>
      <c r="C55" s="190"/>
      <c r="D55" s="161"/>
      <c r="E55" s="190"/>
      <c r="F55" s="190"/>
      <c r="G55" s="190"/>
      <c r="H55" s="190"/>
      <c r="I55" s="190"/>
      <c r="J55" s="190"/>
      <c r="K55" s="190"/>
      <c r="L55" s="190"/>
    </row>
    <row r="56" spans="2:12" ht="12.75">
      <c r="B56" s="190"/>
      <c r="C56" s="190"/>
      <c r="D56" s="161"/>
      <c r="E56" s="190"/>
      <c r="F56" s="190"/>
      <c r="G56" s="190"/>
      <c r="H56" s="190"/>
      <c r="I56" s="190"/>
      <c r="J56" s="190"/>
      <c r="K56" s="190"/>
      <c r="L56" s="190"/>
    </row>
    <row r="57" spans="2:12" ht="12.75">
      <c r="B57" s="190"/>
      <c r="C57" s="190"/>
      <c r="D57" s="161"/>
      <c r="E57" s="190"/>
      <c r="F57" s="190"/>
      <c r="G57" s="190"/>
      <c r="H57" s="190"/>
      <c r="I57" s="190"/>
      <c r="J57" s="190"/>
      <c r="K57" s="190"/>
      <c r="L57" s="190"/>
    </row>
    <row r="58" spans="2:12" ht="12.75">
      <c r="B58" s="190"/>
      <c r="C58" s="190"/>
      <c r="D58" s="161"/>
      <c r="E58" s="190"/>
      <c r="F58" s="190"/>
      <c r="G58" s="190"/>
      <c r="H58" s="190"/>
      <c r="I58" s="190"/>
      <c r="J58" s="190"/>
      <c r="K58" s="190"/>
      <c r="L58" s="190"/>
    </row>
    <row r="59" spans="2:12" ht="12.75">
      <c r="B59" s="190"/>
      <c r="C59" s="190"/>
      <c r="D59" s="161"/>
      <c r="E59" s="190"/>
      <c r="F59" s="190"/>
      <c r="G59" s="190"/>
      <c r="H59" s="190"/>
      <c r="I59" s="190"/>
      <c r="J59" s="190"/>
      <c r="K59" s="190"/>
      <c r="L59" s="190"/>
    </row>
    <row r="60" spans="2:12" ht="12.75">
      <c r="B60" s="190"/>
      <c r="C60" s="190"/>
      <c r="D60" s="161"/>
      <c r="E60" s="190"/>
      <c r="F60" s="190"/>
      <c r="G60" s="190"/>
      <c r="H60" s="190"/>
      <c r="I60" s="190"/>
      <c r="J60" s="190"/>
      <c r="K60" s="190"/>
      <c r="L60" s="190"/>
    </row>
    <row r="61" spans="2:12" ht="12.75">
      <c r="B61" s="190"/>
      <c r="C61" s="190"/>
      <c r="D61" s="161"/>
      <c r="E61" s="190"/>
      <c r="F61" s="190"/>
      <c r="G61" s="190"/>
      <c r="H61" s="190"/>
      <c r="I61" s="190"/>
      <c r="J61" s="190"/>
      <c r="K61" s="190"/>
      <c r="L61" s="190"/>
    </row>
    <row r="62" spans="2:12" ht="12.75">
      <c r="B62" s="190"/>
      <c r="C62" s="190"/>
      <c r="D62" s="161"/>
      <c r="E62" s="190"/>
      <c r="F62" s="190"/>
      <c r="G62" s="190"/>
      <c r="H62" s="190"/>
      <c r="I62" s="190"/>
      <c r="J62" s="190"/>
      <c r="K62" s="190"/>
      <c r="L62" s="190"/>
    </row>
    <row r="63" spans="2:12" ht="12.75">
      <c r="B63" s="190"/>
      <c r="C63" s="190"/>
      <c r="D63" s="161"/>
      <c r="E63" s="190"/>
      <c r="F63" s="190"/>
      <c r="G63" s="190"/>
      <c r="H63" s="190"/>
      <c r="I63" s="190"/>
      <c r="J63" s="190"/>
      <c r="K63" s="190"/>
      <c r="L63" s="190"/>
    </row>
    <row r="64" spans="2:12" ht="12.75">
      <c r="B64" s="190"/>
      <c r="C64" s="190"/>
      <c r="D64" s="161"/>
      <c r="E64" s="190"/>
      <c r="F64" s="190"/>
      <c r="G64" s="190"/>
      <c r="H64" s="190"/>
      <c r="I64" s="190"/>
      <c r="J64" s="190"/>
      <c r="K64" s="190"/>
      <c r="L64" s="190"/>
    </row>
    <row r="65" spans="2:12" ht="12.75">
      <c r="B65" s="190"/>
      <c r="C65" s="190"/>
      <c r="D65" s="161"/>
      <c r="E65" s="190"/>
      <c r="F65" s="190"/>
      <c r="G65" s="190"/>
      <c r="H65" s="190"/>
      <c r="I65" s="190"/>
      <c r="J65" s="190"/>
      <c r="K65" s="190"/>
      <c r="L65" s="190"/>
    </row>
    <row r="66" spans="2:12" ht="12.75">
      <c r="B66" s="190"/>
      <c r="C66" s="190"/>
      <c r="D66" s="161"/>
      <c r="E66" s="190"/>
      <c r="F66" s="190"/>
      <c r="G66" s="190"/>
      <c r="H66" s="190"/>
      <c r="I66" s="190"/>
      <c r="J66" s="190"/>
      <c r="K66" s="190"/>
      <c r="L66" s="190"/>
    </row>
    <row r="67" spans="2:12" ht="12.75">
      <c r="B67" s="190"/>
      <c r="C67" s="190"/>
      <c r="D67" s="161"/>
      <c r="E67" s="190"/>
      <c r="F67" s="190"/>
      <c r="G67" s="190"/>
      <c r="H67" s="190"/>
      <c r="I67" s="190"/>
      <c r="J67" s="190"/>
      <c r="K67" s="190"/>
      <c r="L67" s="190"/>
    </row>
    <row r="68" spans="2:12" ht="12.75">
      <c r="B68" s="190"/>
      <c r="C68" s="190"/>
      <c r="D68" s="161"/>
      <c r="E68" s="190"/>
      <c r="F68" s="190"/>
      <c r="G68" s="190"/>
      <c r="H68" s="190"/>
      <c r="I68" s="190"/>
      <c r="J68" s="190"/>
      <c r="K68" s="190"/>
      <c r="L68" s="190"/>
    </row>
    <row r="70" spans="2:12" ht="12.75">
      <c r="B70" s="190"/>
      <c r="C70" s="190"/>
      <c r="D70" s="161"/>
      <c r="E70" s="190"/>
      <c r="F70" s="190"/>
      <c r="G70" s="190"/>
      <c r="H70" s="190"/>
      <c r="I70" s="190"/>
      <c r="J70" s="190"/>
      <c r="K70" s="190"/>
      <c r="L70" s="190"/>
    </row>
    <row r="71" spans="2:12" ht="12.75">
      <c r="B71" s="190"/>
      <c r="C71" s="190"/>
      <c r="D71" s="161"/>
      <c r="E71" s="190"/>
      <c r="F71" s="190"/>
      <c r="G71" s="190"/>
      <c r="H71" s="190"/>
      <c r="I71" s="190"/>
      <c r="J71" s="190"/>
      <c r="K71" s="190"/>
      <c r="L71" s="190"/>
    </row>
    <row r="72" spans="2:12" ht="12.75">
      <c r="B72" s="190"/>
      <c r="C72" s="190"/>
      <c r="D72" s="161"/>
      <c r="E72" s="190"/>
      <c r="F72" s="190"/>
      <c r="G72" s="190"/>
      <c r="H72" s="190"/>
      <c r="I72" s="190"/>
      <c r="J72" s="190"/>
      <c r="K72" s="190"/>
      <c r="L72" s="190"/>
    </row>
    <row r="73" spans="2:12" ht="12.75">
      <c r="B73" s="190"/>
      <c r="C73" s="190"/>
      <c r="D73" s="161"/>
      <c r="E73" s="190"/>
      <c r="F73" s="190"/>
      <c r="G73" s="190"/>
      <c r="H73" s="190"/>
      <c r="I73" s="190"/>
      <c r="J73" s="190"/>
      <c r="K73" s="190"/>
      <c r="L73" s="190"/>
    </row>
    <row r="74" spans="2:12" ht="12.75">
      <c r="B74" s="190"/>
      <c r="C74" s="190"/>
      <c r="D74" s="161"/>
      <c r="E74" s="190"/>
      <c r="F74" s="190"/>
      <c r="G74" s="190"/>
      <c r="H74" s="190"/>
      <c r="I74" s="190"/>
      <c r="J74" s="190"/>
      <c r="K74" s="190"/>
      <c r="L74" s="190"/>
    </row>
    <row r="111" spans="2:12" ht="12.75"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</row>
    <row r="118" spans="2:12" ht="12.75">
      <c r="B118" s="190"/>
      <c r="C118" s="190"/>
      <c r="D118" s="190"/>
      <c r="E118" s="190"/>
      <c r="F118" s="192">
        <v>0</v>
      </c>
      <c r="G118" s="190"/>
      <c r="H118" s="190"/>
      <c r="I118" s="190"/>
      <c r="J118" s="190"/>
      <c r="K118" s="190"/>
      <c r="L118" s="190"/>
    </row>
  </sheetData>
  <sheetProtection password="9EB5" sheet="1" objects="1" scenarios="1" selectLockedCells="1" selectUnlockedCells="1"/>
  <mergeCells count="7">
    <mergeCell ref="H20:J20"/>
    <mergeCell ref="A3:L3"/>
    <mergeCell ref="A4:L4"/>
    <mergeCell ref="G6:L6"/>
    <mergeCell ref="G7:I7"/>
    <mergeCell ref="J7:L7"/>
    <mergeCell ref="H19:J1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55"/>
  <sheetViews>
    <sheetView zoomScalePageLayoutView="0" workbookViewId="0" topLeftCell="A4">
      <selection activeCell="D57" sqref="D57"/>
    </sheetView>
  </sheetViews>
  <sheetFormatPr defaultColWidth="9.140625" defaultRowHeight="12.75"/>
  <cols>
    <col min="1" max="1" width="6.421875" style="162" customWidth="1"/>
    <col min="2" max="2" width="6.57421875" style="162" customWidth="1"/>
    <col min="3" max="3" width="37.57421875" style="162" customWidth="1"/>
    <col min="4" max="4" width="15.57421875" style="246" customWidth="1"/>
    <col min="5" max="5" width="19.00390625" style="162" customWidth="1"/>
    <col min="6" max="6" width="10.421875" style="162" customWidth="1"/>
    <col min="7" max="8" width="16.8515625" style="164" hidden="1" customWidth="1"/>
    <col min="9" max="9" width="16.8515625" style="162" hidden="1" customWidth="1"/>
    <col min="10" max="10" width="15.28125" style="162" hidden="1" customWidth="1"/>
    <col min="11" max="11" width="9.140625" style="162" customWidth="1"/>
    <col min="12" max="12" width="15.28125" style="162" bestFit="1" customWidth="1"/>
    <col min="13" max="16384" width="9.140625" style="162" customWidth="1"/>
  </cols>
  <sheetData>
    <row r="1" spans="1:5" ht="15">
      <c r="A1" s="231" t="s">
        <v>118</v>
      </c>
      <c r="B1" s="231"/>
      <c r="C1" s="231"/>
      <c r="D1" s="232"/>
      <c r="E1" s="231"/>
    </row>
    <row r="2" spans="1:5" ht="15">
      <c r="A2" s="231" t="s">
        <v>119</v>
      </c>
      <c r="B2" s="231"/>
      <c r="C2" s="231"/>
      <c r="D2" s="232"/>
      <c r="E2" s="231"/>
    </row>
    <row r="3" spans="1:5" ht="15">
      <c r="A3" s="231"/>
      <c r="B3" s="231"/>
      <c r="C3" s="231"/>
      <c r="D3" s="232"/>
      <c r="E3" s="231"/>
    </row>
    <row r="4" spans="1:8" s="234" customFormat="1" ht="18" customHeight="1">
      <c r="A4" s="233" t="s">
        <v>120</v>
      </c>
      <c r="B4" s="233"/>
      <c r="C4" s="233"/>
      <c r="D4" s="233"/>
      <c r="E4" s="233"/>
      <c r="G4" s="235"/>
      <c r="H4" s="235"/>
    </row>
    <row r="5" spans="1:8" s="234" customFormat="1" ht="18" customHeight="1">
      <c r="A5" s="233" t="s">
        <v>121</v>
      </c>
      <c r="B5" s="233"/>
      <c r="C5" s="233"/>
      <c r="D5" s="233"/>
      <c r="E5" s="233"/>
      <c r="G5" s="235"/>
      <c r="H5" s="235"/>
    </row>
    <row r="6" spans="1:8" s="234" customFormat="1" ht="18" customHeight="1">
      <c r="A6" s="233" t="s">
        <v>122</v>
      </c>
      <c r="B6" s="233"/>
      <c r="C6" s="233"/>
      <c r="D6" s="233"/>
      <c r="E6" s="233"/>
      <c r="G6" s="235"/>
      <c r="H6" s="235"/>
    </row>
    <row r="7" spans="1:8" s="234" customFormat="1" ht="18" customHeight="1">
      <c r="A7" s="236"/>
      <c r="B7" s="236"/>
      <c r="C7" s="236"/>
      <c r="D7" s="237"/>
      <c r="E7" s="236"/>
      <c r="G7" s="235"/>
      <c r="H7" s="235"/>
    </row>
    <row r="8" spans="1:8" s="234" customFormat="1" ht="18" customHeight="1">
      <c r="A8" s="233" t="s">
        <v>123</v>
      </c>
      <c r="B8" s="233"/>
      <c r="C8" s="233"/>
      <c r="D8" s="233"/>
      <c r="E8" s="233"/>
      <c r="G8" s="235"/>
      <c r="H8" s="235"/>
    </row>
    <row r="9" spans="1:5" ht="15">
      <c r="A9" s="238"/>
      <c r="B9" s="238"/>
      <c r="C9" s="238"/>
      <c r="D9" s="239"/>
      <c r="E9" s="238"/>
    </row>
    <row r="10" spans="1:5" ht="15">
      <c r="A10" s="231" t="s">
        <v>124</v>
      </c>
      <c r="B10" s="231"/>
      <c r="C10" s="231"/>
      <c r="D10" s="232"/>
      <c r="E10" s="240"/>
    </row>
    <row r="11" spans="1:10" ht="15">
      <c r="A11" s="231"/>
      <c r="B11" s="231" t="s">
        <v>125</v>
      </c>
      <c r="C11" s="231"/>
      <c r="D11" s="232"/>
      <c r="E11" s="231"/>
      <c r="G11" s="170" t="s">
        <v>11</v>
      </c>
      <c r="H11" s="170" t="s">
        <v>126</v>
      </c>
      <c r="I11" s="163" t="s">
        <v>127</v>
      </c>
      <c r="J11" s="162" t="s">
        <v>114</v>
      </c>
    </row>
    <row r="12" spans="1:10" ht="15">
      <c r="A12" s="231"/>
      <c r="B12" s="231"/>
      <c r="C12" s="231" t="s">
        <v>128</v>
      </c>
      <c r="D12" s="232">
        <v>34411917.81</v>
      </c>
      <c r="E12" s="241"/>
      <c r="G12" s="164">
        <v>3439015.48</v>
      </c>
      <c r="H12" s="164">
        <v>147940480.48</v>
      </c>
      <c r="I12" s="181">
        <v>699967.03</v>
      </c>
      <c r="J12" s="181">
        <f aca="true" t="shared" si="0" ref="J12:J25">SUM(G12:I12)</f>
        <v>152079462.98999998</v>
      </c>
    </row>
    <row r="13" spans="1:10" ht="15">
      <c r="A13" s="231"/>
      <c r="B13" s="231"/>
      <c r="C13" s="231" t="s">
        <v>129</v>
      </c>
      <c r="D13" s="232">
        <v>185326344</v>
      </c>
      <c r="E13" s="231"/>
      <c r="G13" s="164">
        <v>28338227</v>
      </c>
      <c r="H13" s="164">
        <v>28338227</v>
      </c>
      <c r="I13" s="181">
        <v>28338227</v>
      </c>
      <c r="J13" s="181">
        <f t="shared" si="0"/>
        <v>85014681</v>
      </c>
    </row>
    <row r="14" spans="1:10" ht="15" hidden="1">
      <c r="A14" s="231"/>
      <c r="B14" s="231"/>
      <c r="C14" s="231" t="s">
        <v>130</v>
      </c>
      <c r="D14" s="232"/>
      <c r="E14" s="231"/>
      <c r="I14" s="181"/>
      <c r="J14" s="181"/>
    </row>
    <row r="15" spans="1:10" ht="15">
      <c r="A15" s="231"/>
      <c r="B15" s="231"/>
      <c r="C15" s="231" t="s">
        <v>131</v>
      </c>
      <c r="D15" s="232">
        <v>20681257.5</v>
      </c>
      <c r="E15" s="231"/>
      <c r="G15" s="164">
        <v>4047229.68</v>
      </c>
      <c r="H15" s="164">
        <v>3381043.18</v>
      </c>
      <c r="I15" s="181">
        <v>3296311.72</v>
      </c>
      <c r="J15" s="181">
        <f t="shared" si="0"/>
        <v>10724584.58</v>
      </c>
    </row>
    <row r="16" spans="1:10" ht="15">
      <c r="A16" s="231"/>
      <c r="B16" s="231"/>
      <c r="C16" s="231" t="s">
        <v>132</v>
      </c>
      <c r="D16" s="232">
        <v>647548.1</v>
      </c>
      <c r="E16" s="231"/>
      <c r="G16" s="164">
        <v>267487.57</v>
      </c>
      <c r="H16" s="164">
        <v>266649.18</v>
      </c>
      <c r="I16" s="181">
        <v>262327.28</v>
      </c>
      <c r="J16" s="181">
        <f t="shared" si="0"/>
        <v>796464.03</v>
      </c>
    </row>
    <row r="17" spans="1:10" ht="15">
      <c r="A17" s="231"/>
      <c r="B17" s="231"/>
      <c r="C17" s="231" t="s">
        <v>133</v>
      </c>
      <c r="D17" s="232">
        <v>43116723.62</v>
      </c>
      <c r="E17" s="231"/>
      <c r="G17" s="164">
        <v>432257.56</v>
      </c>
      <c r="H17" s="164">
        <v>4580703.73</v>
      </c>
      <c r="I17" s="181">
        <v>587219.58</v>
      </c>
      <c r="J17" s="181">
        <f t="shared" si="0"/>
        <v>5600180.87</v>
      </c>
    </row>
    <row r="18" spans="1:10" ht="15">
      <c r="A18" s="231"/>
      <c r="B18" s="231"/>
      <c r="C18" s="231" t="s">
        <v>134</v>
      </c>
      <c r="D18" s="242">
        <f>SUM(D12:D17)</f>
        <v>284183791.03</v>
      </c>
      <c r="E18" s="231"/>
      <c r="G18" s="164">
        <f>SUM(G12:G17)</f>
        <v>36524217.29000001</v>
      </c>
      <c r="I18" s="181"/>
      <c r="J18" s="181">
        <f t="shared" si="0"/>
        <v>36524217.29000001</v>
      </c>
    </row>
    <row r="19" spans="1:10" ht="15">
      <c r="A19" s="231"/>
      <c r="B19" s="231" t="s">
        <v>135</v>
      </c>
      <c r="C19" s="231"/>
      <c r="D19" s="232"/>
      <c r="E19" s="231"/>
      <c r="I19" s="181"/>
      <c r="J19" s="181">
        <f t="shared" si="0"/>
        <v>0</v>
      </c>
    </row>
    <row r="20" spans="1:10" ht="15">
      <c r="A20" s="231"/>
      <c r="B20" s="231"/>
      <c r="C20" s="231" t="s">
        <v>136</v>
      </c>
      <c r="D20" s="232">
        <v>11195800.99</v>
      </c>
      <c r="E20" s="231"/>
      <c r="G20" s="164">
        <v>2441617.41</v>
      </c>
      <c r="H20" s="164">
        <v>4202385.27</v>
      </c>
      <c r="I20" s="181">
        <v>2834830.73</v>
      </c>
      <c r="J20" s="181">
        <f t="shared" si="0"/>
        <v>9478833.41</v>
      </c>
    </row>
    <row r="21" spans="1:10" ht="15">
      <c r="A21" s="231"/>
      <c r="B21" s="231"/>
      <c r="C21" s="231" t="s">
        <v>137</v>
      </c>
      <c r="D21" s="232">
        <v>117788550.35</v>
      </c>
      <c r="E21" s="231"/>
      <c r="G21" s="164">
        <v>93011.69</v>
      </c>
      <c r="H21" s="164">
        <v>0</v>
      </c>
      <c r="I21" s="181">
        <v>0</v>
      </c>
      <c r="J21" s="181">
        <f t="shared" si="0"/>
        <v>93011.69</v>
      </c>
    </row>
    <row r="22" spans="1:10" ht="15">
      <c r="A22" s="231"/>
      <c r="B22" s="231"/>
      <c r="C22" s="231" t="s">
        <v>138</v>
      </c>
      <c r="D22" s="232">
        <v>19250487.52</v>
      </c>
      <c r="E22" s="231"/>
      <c r="G22" s="164">
        <v>5653204.75</v>
      </c>
      <c r="H22" s="164">
        <v>5833368.5</v>
      </c>
      <c r="I22" s="181">
        <v>8052728.07</v>
      </c>
      <c r="J22" s="181">
        <f t="shared" si="0"/>
        <v>19539301.32</v>
      </c>
    </row>
    <row r="23" spans="1:10" ht="15">
      <c r="A23" s="231"/>
      <c r="B23" s="231"/>
      <c r="C23" s="231" t="s">
        <v>139</v>
      </c>
      <c r="D23" s="232">
        <v>62750022.98</v>
      </c>
      <c r="E23" s="231"/>
      <c r="G23" s="164">
        <v>4858458.61</v>
      </c>
      <c r="H23" s="164">
        <v>9596221.49</v>
      </c>
      <c r="I23" s="181">
        <v>8838815.92</v>
      </c>
      <c r="J23" s="181">
        <f t="shared" si="0"/>
        <v>23293496.020000003</v>
      </c>
    </row>
    <row r="24" spans="1:10" ht="15">
      <c r="A24" s="231"/>
      <c r="B24" s="231"/>
      <c r="C24" s="231" t="s">
        <v>140</v>
      </c>
      <c r="D24" s="242">
        <f>SUM(D20:D23)</f>
        <v>210984861.83999997</v>
      </c>
      <c r="E24" s="231"/>
      <c r="G24" s="164">
        <f>SUM(G20:G23)</f>
        <v>13046292.46</v>
      </c>
      <c r="I24" s="181"/>
      <c r="J24" s="181">
        <f t="shared" si="0"/>
        <v>13046292.46</v>
      </c>
    </row>
    <row r="25" spans="1:10" ht="15">
      <c r="A25" s="231"/>
      <c r="B25" s="238" t="s">
        <v>141</v>
      </c>
      <c r="C25" s="231"/>
      <c r="D25" s="243"/>
      <c r="E25" s="244">
        <f>D18-D24</f>
        <v>73198929.19</v>
      </c>
      <c r="G25" s="164">
        <f>G18-G24</f>
        <v>23477924.830000006</v>
      </c>
      <c r="I25" s="181"/>
      <c r="J25" s="181">
        <f t="shared" si="0"/>
        <v>23477924.830000006</v>
      </c>
    </row>
    <row r="26" spans="1:10" ht="15">
      <c r="A26" s="231"/>
      <c r="B26" s="231"/>
      <c r="C26" s="231"/>
      <c r="D26" s="243"/>
      <c r="E26" s="240"/>
      <c r="I26" s="181"/>
      <c r="J26" s="181"/>
    </row>
    <row r="27" spans="1:10" ht="15">
      <c r="A27" s="231" t="s">
        <v>142</v>
      </c>
      <c r="B27" s="231"/>
      <c r="C27" s="231"/>
      <c r="D27" s="232"/>
      <c r="E27" s="231"/>
      <c r="I27" s="181"/>
      <c r="J27" s="181">
        <f>SUM(G27:I27)</f>
        <v>0</v>
      </c>
    </row>
    <row r="28" spans="1:10" ht="15">
      <c r="A28" s="231"/>
      <c r="B28" s="231" t="s">
        <v>125</v>
      </c>
      <c r="C28" s="231"/>
      <c r="D28" s="245"/>
      <c r="E28" s="231"/>
      <c r="I28" s="181"/>
      <c r="J28" s="181"/>
    </row>
    <row r="29" spans="1:10" ht="15">
      <c r="A29" s="231"/>
      <c r="B29" s="231"/>
      <c r="C29" s="231" t="s">
        <v>134</v>
      </c>
      <c r="D29" s="245">
        <v>0</v>
      </c>
      <c r="E29" s="231"/>
      <c r="I29" s="181"/>
      <c r="J29" s="181"/>
    </row>
    <row r="30" spans="1:10" ht="15">
      <c r="A30" s="231"/>
      <c r="B30" s="231" t="s">
        <v>135</v>
      </c>
      <c r="C30" s="231"/>
      <c r="D30" s="232"/>
      <c r="E30" s="231"/>
      <c r="I30" s="181"/>
      <c r="J30" s="181">
        <f aca="true" t="shared" si="1" ref="J30:J36">SUM(G30:I30)</f>
        <v>0</v>
      </c>
    </row>
    <row r="31" spans="1:10" ht="15">
      <c r="A31" s="231"/>
      <c r="B31" s="231"/>
      <c r="C31" s="231" t="s">
        <v>143</v>
      </c>
      <c r="D31" s="232">
        <v>4949773.77</v>
      </c>
      <c r="E31" s="231"/>
      <c r="G31" s="164">
        <v>-7748.76</v>
      </c>
      <c r="H31" s="164">
        <v>2992640.21</v>
      </c>
      <c r="I31" s="181">
        <v>7527131.44</v>
      </c>
      <c r="J31" s="181">
        <f t="shared" si="1"/>
        <v>10512022.89</v>
      </c>
    </row>
    <row r="32" spans="1:10" ht="15">
      <c r="A32" s="231"/>
      <c r="B32" s="231"/>
      <c r="C32" s="231" t="s">
        <v>140</v>
      </c>
      <c r="D32" s="242">
        <f>D31</f>
        <v>4949773.77</v>
      </c>
      <c r="E32" s="231"/>
      <c r="G32" s="164">
        <f>G31</f>
        <v>-7748.76</v>
      </c>
      <c r="J32" s="181">
        <f t="shared" si="1"/>
        <v>-7748.76</v>
      </c>
    </row>
    <row r="33" spans="1:10" ht="15">
      <c r="A33" s="231"/>
      <c r="B33" s="238" t="s">
        <v>144</v>
      </c>
      <c r="C33" s="231"/>
      <c r="D33" s="232"/>
      <c r="E33" s="244">
        <f>D29-D32</f>
        <v>-4949773.77</v>
      </c>
      <c r="G33" s="164" t="e">
        <f>#REF!-G32</f>
        <v>#REF!</v>
      </c>
      <c r="J33" s="181" t="e">
        <f t="shared" si="1"/>
        <v>#REF!</v>
      </c>
    </row>
    <row r="34" spans="1:10" ht="15">
      <c r="A34" s="231"/>
      <c r="B34" s="231"/>
      <c r="C34" s="231"/>
      <c r="D34" s="232"/>
      <c r="E34" s="240"/>
      <c r="J34" s="181">
        <f t="shared" si="1"/>
        <v>0</v>
      </c>
    </row>
    <row r="35" spans="1:10" ht="15">
      <c r="A35" s="238" t="s">
        <v>145</v>
      </c>
      <c r="B35" s="231"/>
      <c r="C35" s="231"/>
      <c r="E35" s="244">
        <f>E25+E33</f>
        <v>68249155.42</v>
      </c>
      <c r="G35" s="164" t="e">
        <f>G25+G33</f>
        <v>#REF!</v>
      </c>
      <c r="J35" s="181" t="e">
        <f t="shared" si="1"/>
        <v>#REF!</v>
      </c>
    </row>
    <row r="36" spans="1:10" ht="15.75" thickBot="1">
      <c r="A36" s="238" t="s">
        <v>146</v>
      </c>
      <c r="B36" s="231"/>
      <c r="C36" s="231"/>
      <c r="E36" s="247">
        <v>1851886217</v>
      </c>
      <c r="G36" s="164">
        <v>604430235.32</v>
      </c>
      <c r="J36" s="181">
        <f t="shared" si="1"/>
        <v>604430235.32</v>
      </c>
    </row>
    <row r="37" spans="1:12" ht="16.5" thickBot="1" thickTop="1">
      <c r="A37" s="238" t="s">
        <v>147</v>
      </c>
      <c r="B37" s="231"/>
      <c r="C37" s="231"/>
      <c r="E37" s="247">
        <v>1920135372.42</v>
      </c>
      <c r="G37" s="164">
        <v>627915908.91</v>
      </c>
      <c r="L37" s="181"/>
    </row>
    <row r="38" spans="1:7" ht="15.75" thickTop="1">
      <c r="A38" s="231"/>
      <c r="B38" s="231"/>
      <c r="C38" s="231"/>
      <c r="D38" s="232"/>
      <c r="E38" s="248"/>
      <c r="G38" s="164">
        <f>G37-G36</f>
        <v>23485673.589999914</v>
      </c>
    </row>
    <row r="39" spans="1:8" s="252" customFormat="1" ht="15">
      <c r="A39" s="249"/>
      <c r="B39" s="249"/>
      <c r="C39" s="249"/>
      <c r="D39" s="250"/>
      <c r="E39" s="251"/>
      <c r="G39" s="253"/>
      <c r="H39" s="253"/>
    </row>
    <row r="40" spans="1:12" s="252" customFormat="1" ht="15">
      <c r="A40" s="249"/>
      <c r="B40" s="249"/>
      <c r="C40" s="249"/>
      <c r="D40" s="250"/>
      <c r="E40" s="249"/>
      <c r="G40" s="253"/>
      <c r="H40" s="253"/>
      <c r="L40" s="254"/>
    </row>
    <row r="41" spans="1:12" s="252" customFormat="1" ht="15">
      <c r="A41" s="255" t="s">
        <v>148</v>
      </c>
      <c r="B41" s="255"/>
      <c r="C41" s="255"/>
      <c r="D41" s="250" t="s">
        <v>149</v>
      </c>
      <c r="E41" s="249"/>
      <c r="G41" s="253">
        <f>E37-E36</f>
        <v>68249155.42000008</v>
      </c>
      <c r="H41" s="253"/>
      <c r="L41" s="254"/>
    </row>
    <row r="42" spans="1:12" s="252" customFormat="1" ht="15">
      <c r="A42" s="249"/>
      <c r="B42" s="249"/>
      <c r="C42" s="249"/>
      <c r="D42" s="250"/>
      <c r="E42" s="249"/>
      <c r="G42" s="253"/>
      <c r="H42" s="253"/>
      <c r="L42" s="254"/>
    </row>
    <row r="43" spans="1:8" s="252" customFormat="1" ht="15">
      <c r="A43" s="249"/>
      <c r="B43" s="249"/>
      <c r="C43" s="249"/>
      <c r="D43" s="250"/>
      <c r="E43" s="249"/>
      <c r="G43" s="253"/>
      <c r="H43" s="253"/>
    </row>
    <row r="44" spans="1:8" s="252" customFormat="1" ht="15">
      <c r="A44" s="256" t="s">
        <v>78</v>
      </c>
      <c r="B44" s="256"/>
      <c r="C44" s="256"/>
      <c r="D44" s="257" t="s">
        <v>54</v>
      </c>
      <c r="E44" s="257"/>
      <c r="G44" s="253"/>
      <c r="H44" s="253"/>
    </row>
    <row r="45" spans="1:8" s="252" customFormat="1" ht="15">
      <c r="A45" s="258" t="s">
        <v>150</v>
      </c>
      <c r="B45" s="258"/>
      <c r="C45" s="258"/>
      <c r="D45" s="259" t="s">
        <v>56</v>
      </c>
      <c r="E45" s="259"/>
      <c r="G45" s="253"/>
      <c r="H45" s="253"/>
    </row>
    <row r="46" spans="1:8" s="252" customFormat="1" ht="15">
      <c r="A46" s="249"/>
      <c r="B46" s="249"/>
      <c r="C46" s="249"/>
      <c r="D46" s="250"/>
      <c r="E46" s="249"/>
      <c r="G46" s="253"/>
      <c r="H46" s="253"/>
    </row>
    <row r="47" spans="4:8" s="252" customFormat="1" ht="15">
      <c r="D47" s="260"/>
      <c r="G47" s="253"/>
      <c r="H47" s="253"/>
    </row>
    <row r="48" spans="4:8" s="252" customFormat="1" ht="15">
      <c r="D48" s="260"/>
      <c r="E48" s="254"/>
      <c r="G48" s="253"/>
      <c r="H48" s="253"/>
    </row>
    <row r="49" spans="4:8" s="252" customFormat="1" ht="15">
      <c r="D49" s="260"/>
      <c r="E49" s="254"/>
      <c r="G49" s="253"/>
      <c r="H49" s="253"/>
    </row>
    <row r="50" spans="4:8" s="252" customFormat="1" ht="15">
      <c r="D50" s="260"/>
      <c r="E50" s="254">
        <f>E37-E36</f>
        <v>68249155.42000008</v>
      </c>
      <c r="G50" s="253"/>
      <c r="H50" s="253"/>
    </row>
    <row r="51" spans="4:8" s="252" customFormat="1" ht="15">
      <c r="D51" s="260"/>
      <c r="E51" s="254">
        <f>E50-E35</f>
        <v>0</v>
      </c>
      <c r="G51" s="253"/>
      <c r="H51" s="253"/>
    </row>
    <row r="52" spans="4:8" s="252" customFormat="1" ht="15">
      <c r="D52" s="260"/>
      <c r="E52" s="253"/>
      <c r="G52" s="253"/>
      <c r="H52" s="253"/>
    </row>
    <row r="53" spans="4:8" s="252" customFormat="1" ht="15">
      <c r="D53" s="260"/>
      <c r="E53" s="254"/>
      <c r="G53" s="253"/>
      <c r="H53" s="253"/>
    </row>
    <row r="54" spans="4:8" s="252" customFormat="1" ht="15">
      <c r="D54" s="260"/>
      <c r="G54" s="253"/>
      <c r="H54" s="253"/>
    </row>
    <row r="55" spans="4:8" s="252" customFormat="1" ht="15">
      <c r="D55" s="260"/>
      <c r="G55" s="253"/>
      <c r="H55" s="253"/>
    </row>
  </sheetData>
  <sheetProtection password="9EB5" sheet="1" objects="1" scenarios="1" selectLockedCells="1" selectUnlockedCells="1"/>
  <mergeCells count="9">
    <mergeCell ref="A45:C45"/>
    <mergeCell ref="D45:E45"/>
    <mergeCell ref="A4:E4"/>
    <mergeCell ref="A5:E5"/>
    <mergeCell ref="A6:E6"/>
    <mergeCell ref="A8:E8"/>
    <mergeCell ref="A41:C41"/>
    <mergeCell ref="A44:C44"/>
    <mergeCell ref="D44:E44"/>
  </mergeCells>
  <printOptions/>
  <pageMargins left="1.05" right="0" top="0.75" bottom="0.75" header="0.3" footer="0.3"/>
  <pageSetup fitToWidth="0"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34">
      <selection activeCell="B78" sqref="B78"/>
    </sheetView>
  </sheetViews>
  <sheetFormatPr defaultColWidth="9.140625" defaultRowHeight="12.75"/>
  <cols>
    <col min="1" max="1" width="37.28125" style="266" customWidth="1"/>
    <col min="2" max="2" width="30.28125" style="266" customWidth="1"/>
    <col min="3" max="3" width="16.140625" style="266" customWidth="1"/>
    <col min="4" max="4" width="16.421875" style="266" customWidth="1"/>
    <col min="5" max="5" width="11.140625" style="266" customWidth="1"/>
    <col min="6" max="6" width="11.140625" style="267" customWidth="1"/>
    <col min="7" max="7" width="18.57421875" style="268" customWidth="1"/>
    <col min="8" max="9" width="15.421875" style="266" hidden="1" customWidth="1"/>
    <col min="10" max="10" width="13.57421875" style="266" customWidth="1"/>
    <col min="11" max="11" width="26.421875" style="266" customWidth="1"/>
    <col min="12" max="12" width="22.8515625" style="268" customWidth="1"/>
    <col min="13" max="13" width="14.57421875" style="266" customWidth="1"/>
    <col min="14" max="14" width="15.7109375" style="268" bestFit="1" customWidth="1"/>
    <col min="15" max="15" width="15.421875" style="268" bestFit="1" customWidth="1"/>
    <col min="16" max="16384" width="9.140625" style="266" customWidth="1"/>
  </cols>
  <sheetData>
    <row r="1" spans="1:15" s="262" customFormat="1" ht="15.75">
      <c r="A1" s="261" t="s">
        <v>151</v>
      </c>
      <c r="F1" s="263"/>
      <c r="G1" s="264"/>
      <c r="L1" s="264"/>
      <c r="N1" s="264"/>
      <c r="O1" s="264"/>
    </row>
    <row r="2" spans="6:15" s="262" customFormat="1" ht="15.75">
      <c r="F2" s="263"/>
      <c r="G2" s="264"/>
      <c r="L2" s="264"/>
      <c r="N2" s="264"/>
      <c r="O2" s="264"/>
    </row>
    <row r="3" spans="1:15" s="262" customFormat="1" ht="15.75">
      <c r="A3" s="265" t="s">
        <v>152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4"/>
      <c r="N3" s="264"/>
      <c r="O3" s="264"/>
    </row>
    <row r="4" spans="1:15" s="262" customFormat="1" ht="15.75">
      <c r="A4" s="265" t="s">
        <v>153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4"/>
      <c r="N4" s="264"/>
      <c r="O4" s="264"/>
    </row>
    <row r="5" spans="1:15" s="262" customFormat="1" ht="15.75">
      <c r="A5" s="266"/>
      <c r="B5" s="266"/>
      <c r="C5" s="266"/>
      <c r="D5" s="266"/>
      <c r="E5" s="266"/>
      <c r="F5" s="267"/>
      <c r="G5" s="268"/>
      <c r="H5" s="266"/>
      <c r="I5" s="266"/>
      <c r="J5" s="266"/>
      <c r="K5" s="266"/>
      <c r="L5" s="264"/>
      <c r="N5" s="264"/>
      <c r="O5" s="264"/>
    </row>
    <row r="6" spans="1:15" s="262" customFormat="1" ht="15.75">
      <c r="A6" s="266" t="s">
        <v>154</v>
      </c>
      <c r="B6" s="266"/>
      <c r="C6" s="266"/>
      <c r="D6" s="266"/>
      <c r="E6" s="266"/>
      <c r="F6" s="267"/>
      <c r="G6" s="268"/>
      <c r="H6" s="266"/>
      <c r="I6" s="266"/>
      <c r="J6" s="266"/>
      <c r="K6" s="266"/>
      <c r="L6" s="264"/>
      <c r="N6" s="264"/>
      <c r="O6" s="264"/>
    </row>
    <row r="7" spans="1:15" s="262" customFormat="1" ht="15.75">
      <c r="A7" s="266"/>
      <c r="B7" s="266"/>
      <c r="C7" s="266"/>
      <c r="D7" s="266"/>
      <c r="E7" s="266"/>
      <c r="F7" s="267"/>
      <c r="G7" s="268"/>
      <c r="H7" s="266"/>
      <c r="I7" s="266"/>
      <c r="J7" s="266"/>
      <c r="K7" s="266"/>
      <c r="L7" s="264"/>
      <c r="N7" s="264"/>
      <c r="O7" s="264"/>
    </row>
    <row r="8" spans="1:15" s="262" customFormat="1" ht="15.75" customHeight="1">
      <c r="A8" s="269" t="s">
        <v>155</v>
      </c>
      <c r="B8" s="269" t="s">
        <v>156</v>
      </c>
      <c r="C8" s="269" t="s">
        <v>157</v>
      </c>
      <c r="D8" s="269" t="s">
        <v>158</v>
      </c>
      <c r="E8" s="270" t="s">
        <v>159</v>
      </c>
      <c r="F8" s="271" t="s">
        <v>160</v>
      </c>
      <c r="G8" s="272"/>
      <c r="H8" s="269" t="s">
        <v>161</v>
      </c>
      <c r="I8" s="273"/>
      <c r="J8" s="269" t="s">
        <v>162</v>
      </c>
      <c r="K8" s="269" t="s">
        <v>163</v>
      </c>
      <c r="L8" s="264"/>
      <c r="N8" s="264"/>
      <c r="O8" s="264"/>
    </row>
    <row r="9" spans="1:15" s="262" customFormat="1" ht="32.25" customHeight="1">
      <c r="A9" s="274"/>
      <c r="B9" s="274"/>
      <c r="C9" s="274"/>
      <c r="D9" s="274"/>
      <c r="E9" s="275"/>
      <c r="F9" s="276" t="s">
        <v>164</v>
      </c>
      <c r="G9" s="277" t="s">
        <v>165</v>
      </c>
      <c r="H9" s="274"/>
      <c r="I9" s="278" t="s">
        <v>166</v>
      </c>
      <c r="J9" s="274"/>
      <c r="K9" s="274"/>
      <c r="L9" s="264"/>
      <c r="N9" s="264"/>
      <c r="O9" s="264"/>
    </row>
    <row r="10" spans="1:15" s="262" customFormat="1" ht="20.25" customHeight="1">
      <c r="A10" s="279" t="s">
        <v>167</v>
      </c>
      <c r="B10" s="280"/>
      <c r="C10" s="281">
        <v>12906684.2</v>
      </c>
      <c r="D10" s="282" t="s">
        <v>168</v>
      </c>
      <c r="E10" s="280"/>
      <c r="F10" s="283">
        <f>+G10/C10</f>
        <v>0.7303225850989676</v>
      </c>
      <c r="G10" s="281">
        <f>8113996.34+547590.5+50100+370705-1382.87+229250+115784</f>
        <v>9426042.97</v>
      </c>
      <c r="H10" s="281">
        <f>+C10-G10</f>
        <v>3480641.2299999986</v>
      </c>
      <c r="I10" s="281">
        <v>7649160.34</v>
      </c>
      <c r="J10" s="280"/>
      <c r="K10" s="284" t="s">
        <v>169</v>
      </c>
      <c r="L10" s="264">
        <f>+C10-G10</f>
        <v>3480641.2299999986</v>
      </c>
      <c r="M10" s="285"/>
      <c r="N10" s="264"/>
      <c r="O10" s="264"/>
    </row>
    <row r="11" spans="1:15" s="262" customFormat="1" ht="45" customHeight="1">
      <c r="A11" s="284" t="s">
        <v>170</v>
      </c>
      <c r="B11" s="280"/>
      <c r="C11" s="286">
        <f>1124000+6000</f>
        <v>1130000</v>
      </c>
      <c r="D11" s="287" t="s">
        <v>171</v>
      </c>
      <c r="E11" s="280"/>
      <c r="F11" s="283">
        <v>0.995</v>
      </c>
      <c r="G11" s="286">
        <v>1124557</v>
      </c>
      <c r="H11" s="286">
        <f>+C11-G11</f>
        <v>5443</v>
      </c>
      <c r="I11" s="286">
        <v>752657</v>
      </c>
      <c r="J11" s="280"/>
      <c r="K11" s="279" t="s">
        <v>169</v>
      </c>
      <c r="L11" s="264"/>
      <c r="N11" s="264"/>
      <c r="O11" s="264"/>
    </row>
    <row r="12" spans="1:15" s="262" customFormat="1" ht="30" customHeight="1">
      <c r="A12" s="279" t="s">
        <v>172</v>
      </c>
      <c r="B12" s="280"/>
      <c r="C12" s="281">
        <v>399975</v>
      </c>
      <c r="D12" s="288" t="s">
        <v>173</v>
      </c>
      <c r="E12" s="280"/>
      <c r="F12" s="283">
        <f>+G12/C12</f>
        <v>0.6847952997062317</v>
      </c>
      <c r="G12" s="281">
        <v>273901</v>
      </c>
      <c r="H12" s="281">
        <f>+C12-G12</f>
        <v>126074</v>
      </c>
      <c r="I12" s="281">
        <v>273901</v>
      </c>
      <c r="J12" s="280"/>
      <c r="K12" s="284" t="s">
        <v>169</v>
      </c>
      <c r="L12" s="264"/>
      <c r="N12" s="264"/>
      <c r="O12" s="264"/>
    </row>
    <row r="13" spans="1:15" s="262" customFormat="1" ht="30" customHeight="1">
      <c r="A13" s="279" t="s">
        <v>174</v>
      </c>
      <c r="B13" s="280"/>
      <c r="C13" s="281">
        <v>574675</v>
      </c>
      <c r="D13" s="282" t="s">
        <v>175</v>
      </c>
      <c r="E13" s="280"/>
      <c r="F13" s="283">
        <v>0</v>
      </c>
      <c r="G13" s="281">
        <v>0</v>
      </c>
      <c r="H13" s="281"/>
      <c r="I13" s="281"/>
      <c r="J13" s="280"/>
      <c r="K13" s="284"/>
      <c r="L13" s="264"/>
      <c r="M13" s="264"/>
      <c r="N13" s="264"/>
      <c r="O13" s="264"/>
    </row>
    <row r="14" spans="1:15" s="262" customFormat="1" ht="45" customHeight="1" hidden="1">
      <c r="A14" s="279" t="s">
        <v>176</v>
      </c>
      <c r="B14" s="280" t="s">
        <v>177</v>
      </c>
      <c r="C14" s="281">
        <v>3000000</v>
      </c>
      <c r="D14" s="289" t="s">
        <v>178</v>
      </c>
      <c r="E14" s="280"/>
      <c r="F14" s="283">
        <v>1</v>
      </c>
      <c r="G14" s="281">
        <v>2284116.5</v>
      </c>
      <c r="H14" s="281"/>
      <c r="I14" s="281">
        <v>2245966.5</v>
      </c>
      <c r="J14" s="280"/>
      <c r="K14" s="279" t="s">
        <v>179</v>
      </c>
      <c r="L14" s="264"/>
      <c r="N14" s="264"/>
      <c r="O14" s="264"/>
    </row>
    <row r="15" spans="1:15" s="262" customFormat="1" ht="57.75" customHeight="1" hidden="1">
      <c r="A15" s="279" t="s">
        <v>180</v>
      </c>
      <c r="B15" s="280" t="s">
        <v>181</v>
      </c>
      <c r="C15" s="281">
        <v>29254500</v>
      </c>
      <c r="D15" s="282"/>
      <c r="E15" s="280"/>
      <c r="F15" s="283">
        <v>0.6309</v>
      </c>
      <c r="G15" s="281">
        <f>24676047.92+4578452.08</f>
        <v>29254500</v>
      </c>
      <c r="H15" s="281">
        <f>+C15-G15</f>
        <v>0</v>
      </c>
      <c r="I15" s="281"/>
      <c r="J15" s="280"/>
      <c r="K15" s="279" t="s">
        <v>182</v>
      </c>
      <c r="L15" s="264"/>
      <c r="N15" s="264"/>
      <c r="O15" s="264"/>
    </row>
    <row r="16" spans="1:15" s="262" customFormat="1" ht="45" customHeight="1" hidden="1">
      <c r="A16" s="279" t="s">
        <v>183</v>
      </c>
      <c r="B16" s="280"/>
      <c r="C16" s="281">
        <v>1000000</v>
      </c>
      <c r="D16" s="288"/>
      <c r="E16" s="280"/>
      <c r="F16" s="283">
        <v>1</v>
      </c>
      <c r="G16" s="281">
        <v>735206</v>
      </c>
      <c r="H16" s="281">
        <v>264794</v>
      </c>
      <c r="I16" s="281">
        <v>735206</v>
      </c>
      <c r="J16" s="280"/>
      <c r="K16" s="279" t="s">
        <v>184</v>
      </c>
      <c r="L16" s="264"/>
      <c r="N16" s="264"/>
      <c r="O16" s="264"/>
    </row>
    <row r="17" spans="1:15" s="262" customFormat="1" ht="45" hidden="1">
      <c r="A17" s="279" t="s">
        <v>185</v>
      </c>
      <c r="B17" s="284" t="s">
        <v>186</v>
      </c>
      <c r="C17" s="286">
        <v>2103093</v>
      </c>
      <c r="D17" s="287" t="s">
        <v>171</v>
      </c>
      <c r="E17" s="280"/>
      <c r="F17" s="283">
        <v>1</v>
      </c>
      <c r="G17" s="286">
        <f>1768537.48+14341.6+8875.8</f>
        <v>1791754.8800000001</v>
      </c>
      <c r="H17" s="286">
        <v>853340.52</v>
      </c>
      <c r="I17" s="286">
        <v>1782879.08</v>
      </c>
      <c r="J17" s="280"/>
      <c r="K17" s="279" t="s">
        <v>187</v>
      </c>
      <c r="L17" s="264"/>
      <c r="N17" s="264"/>
      <c r="O17" s="264"/>
    </row>
    <row r="18" spans="1:14" ht="96" customHeight="1">
      <c r="A18" s="279" t="s">
        <v>188</v>
      </c>
      <c r="B18" s="284" t="s">
        <v>189</v>
      </c>
      <c r="C18" s="286">
        <v>1440000</v>
      </c>
      <c r="D18" s="290" t="s">
        <v>190</v>
      </c>
      <c r="E18" s="280"/>
      <c r="F18" s="283">
        <v>1</v>
      </c>
      <c r="G18" s="286"/>
      <c r="H18" s="286">
        <v>1440000</v>
      </c>
      <c r="I18" s="286"/>
      <c r="J18" s="280"/>
      <c r="K18" s="279" t="s">
        <v>191</v>
      </c>
      <c r="L18" s="264"/>
      <c r="N18" s="264"/>
    </row>
    <row r="19" spans="1:15" s="262" customFormat="1" ht="45" customHeight="1" hidden="1">
      <c r="A19" s="279" t="s">
        <v>192</v>
      </c>
      <c r="B19" s="280"/>
      <c r="C19" s="286">
        <v>50000</v>
      </c>
      <c r="D19" s="287" t="s">
        <v>193</v>
      </c>
      <c r="E19" s="280"/>
      <c r="F19" s="283">
        <v>1</v>
      </c>
      <c r="G19" s="286">
        <v>50000</v>
      </c>
      <c r="H19" s="286"/>
      <c r="I19" s="286"/>
      <c r="J19" s="280"/>
      <c r="K19" s="279" t="s">
        <v>194</v>
      </c>
      <c r="L19" s="264"/>
      <c r="N19" s="264"/>
      <c r="O19" s="264"/>
    </row>
    <row r="20" spans="1:15" s="262" customFormat="1" ht="45" hidden="1">
      <c r="A20" s="279" t="s">
        <v>185</v>
      </c>
      <c r="B20" s="284" t="s">
        <v>186</v>
      </c>
      <c r="C20" s="286">
        <v>2103093</v>
      </c>
      <c r="D20" s="290" t="s">
        <v>195</v>
      </c>
      <c r="E20" s="280"/>
      <c r="F20" s="283">
        <v>0.5</v>
      </c>
      <c r="G20" s="286"/>
      <c r="H20" s="286"/>
      <c r="I20" s="286"/>
      <c r="J20" s="280"/>
      <c r="K20" s="279" t="s">
        <v>187</v>
      </c>
      <c r="L20" s="264"/>
      <c r="N20" s="264"/>
      <c r="O20" s="264"/>
    </row>
    <row r="21" spans="1:15" s="262" customFormat="1" ht="60" hidden="1">
      <c r="A21" s="291" t="s">
        <v>196</v>
      </c>
      <c r="B21" s="292" t="s">
        <v>197</v>
      </c>
      <c r="C21" s="293">
        <v>1822247.42</v>
      </c>
      <c r="D21" s="290" t="s">
        <v>195</v>
      </c>
      <c r="E21" s="294"/>
      <c r="F21" s="295">
        <v>1</v>
      </c>
      <c r="G21" s="293">
        <v>1822247.42</v>
      </c>
      <c r="H21" s="293"/>
      <c r="I21" s="293"/>
      <c r="J21" s="294"/>
      <c r="K21" s="296" t="s">
        <v>198</v>
      </c>
      <c r="L21" s="264"/>
      <c r="N21" s="264"/>
      <c r="O21" s="264"/>
    </row>
    <row r="22" spans="1:15" s="262" customFormat="1" ht="105" hidden="1">
      <c r="A22" s="279" t="s">
        <v>199</v>
      </c>
      <c r="B22" s="292" t="s">
        <v>200</v>
      </c>
      <c r="C22" s="297">
        <v>7077100</v>
      </c>
      <c r="D22" s="290" t="s">
        <v>201</v>
      </c>
      <c r="E22" s="294"/>
      <c r="F22" s="295">
        <v>1</v>
      </c>
      <c r="G22" s="281">
        <f>6265426.1+776797.34</f>
        <v>7042223.4399999995</v>
      </c>
      <c r="H22" s="297">
        <f>+C22-G22</f>
        <v>34876.56000000052</v>
      </c>
      <c r="I22" s="294"/>
      <c r="J22" s="294"/>
      <c r="K22" s="298" t="s">
        <v>202</v>
      </c>
      <c r="L22" s="264"/>
      <c r="N22" s="264"/>
      <c r="O22" s="264"/>
    </row>
    <row r="23" spans="1:15" s="262" customFormat="1" ht="30">
      <c r="A23" s="279" t="s">
        <v>203</v>
      </c>
      <c r="B23" s="292" t="s">
        <v>200</v>
      </c>
      <c r="C23" s="297">
        <v>13750201</v>
      </c>
      <c r="D23" s="290" t="s">
        <v>204</v>
      </c>
      <c r="E23" s="294"/>
      <c r="F23" s="295"/>
      <c r="G23" s="297"/>
      <c r="H23" s="297"/>
      <c r="I23" s="294"/>
      <c r="J23" s="294"/>
      <c r="K23" s="298" t="s">
        <v>205</v>
      </c>
      <c r="L23" s="264"/>
      <c r="N23" s="264"/>
      <c r="O23" s="264"/>
    </row>
    <row r="24" spans="1:16" s="262" customFormat="1" ht="105" hidden="1">
      <c r="A24" s="284" t="s">
        <v>206</v>
      </c>
      <c r="B24" s="292"/>
      <c r="C24" s="297">
        <v>3500000</v>
      </c>
      <c r="D24" s="299" t="s">
        <v>204</v>
      </c>
      <c r="E24" s="294"/>
      <c r="F24" s="295">
        <v>1</v>
      </c>
      <c r="G24" s="297">
        <v>3490000</v>
      </c>
      <c r="H24" s="297"/>
      <c r="I24" s="294"/>
      <c r="J24" s="294"/>
      <c r="K24" s="298" t="s">
        <v>207</v>
      </c>
      <c r="L24" s="264"/>
      <c r="N24" s="264"/>
      <c r="O24" s="264"/>
      <c r="P24" s="262" t="s">
        <v>208</v>
      </c>
    </row>
    <row r="25" spans="1:15" s="262" customFormat="1" ht="17.25" customHeight="1">
      <c r="A25" s="300" t="s">
        <v>209</v>
      </c>
      <c r="B25" s="301"/>
      <c r="C25" s="302"/>
      <c r="D25" s="301"/>
      <c r="E25" s="303"/>
      <c r="F25" s="304"/>
      <c r="G25" s="305"/>
      <c r="H25" s="305"/>
      <c r="I25" s="305"/>
      <c r="J25" s="301"/>
      <c r="K25" s="306"/>
      <c r="L25" s="264"/>
      <c r="N25" s="264"/>
      <c r="O25" s="264"/>
    </row>
    <row r="26" spans="1:15" s="262" customFormat="1" ht="15.75">
      <c r="A26" s="307" t="s">
        <v>210</v>
      </c>
      <c r="B26" s="308" t="s">
        <v>211</v>
      </c>
      <c r="C26" s="309">
        <v>34500000</v>
      </c>
      <c r="D26" s="310" t="s">
        <v>212</v>
      </c>
      <c r="E26" s="311"/>
      <c r="F26" s="312">
        <v>1</v>
      </c>
      <c r="G26" s="309">
        <v>34167234.31</v>
      </c>
      <c r="H26" s="309">
        <v>332765.6899999976</v>
      </c>
      <c r="I26" s="309">
        <v>34167234.31</v>
      </c>
      <c r="J26" s="311"/>
      <c r="K26" s="308" t="s">
        <v>213</v>
      </c>
      <c r="L26" s="264"/>
      <c r="N26" s="264"/>
      <c r="O26" s="264"/>
    </row>
    <row r="27" spans="1:15" s="262" customFormat="1" ht="48.75" customHeight="1">
      <c r="A27" s="296" t="s">
        <v>214</v>
      </c>
      <c r="B27" s="313"/>
      <c r="C27" s="314"/>
      <c r="D27" s="315"/>
      <c r="E27" s="294"/>
      <c r="F27" s="316"/>
      <c r="G27" s="314"/>
      <c r="H27" s="314"/>
      <c r="I27" s="314"/>
      <c r="J27" s="294"/>
      <c r="K27" s="313"/>
      <c r="L27" s="264"/>
      <c r="N27" s="264"/>
      <c r="O27" s="264"/>
    </row>
    <row r="28" spans="1:15" s="262" customFormat="1" ht="30">
      <c r="A28" s="317" t="s">
        <v>215</v>
      </c>
      <c r="B28" s="301"/>
      <c r="C28" s="305"/>
      <c r="D28" s="318"/>
      <c r="E28" s="301"/>
      <c r="F28" s="304"/>
      <c r="G28" s="305"/>
      <c r="H28" s="305"/>
      <c r="I28" s="305"/>
      <c r="J28" s="301"/>
      <c r="K28" s="306"/>
      <c r="L28" s="264"/>
      <c r="N28" s="264"/>
      <c r="O28" s="264"/>
    </row>
    <row r="29" spans="1:15" s="262" customFormat="1" ht="15.75">
      <c r="A29" s="317" t="s">
        <v>216</v>
      </c>
      <c r="B29" s="301"/>
      <c r="C29" s="305"/>
      <c r="D29" s="318"/>
      <c r="E29" s="301"/>
      <c r="F29" s="304"/>
      <c r="G29" s="305"/>
      <c r="H29" s="305"/>
      <c r="I29" s="305"/>
      <c r="J29" s="301"/>
      <c r="K29" s="306"/>
      <c r="L29" s="264"/>
      <c r="N29" s="264"/>
      <c r="O29" s="264"/>
    </row>
    <row r="30" spans="1:15" s="262" customFormat="1" ht="15.75">
      <c r="A30" s="292" t="s">
        <v>217</v>
      </c>
      <c r="B30" s="292" t="s">
        <v>218</v>
      </c>
      <c r="C30" s="297">
        <v>15000000</v>
      </c>
      <c r="D30" s="292" t="s">
        <v>219</v>
      </c>
      <c r="E30" s="294"/>
      <c r="F30" s="295">
        <v>1</v>
      </c>
      <c r="G30" s="297">
        <v>14280464.15</v>
      </c>
      <c r="H30" s="297">
        <v>719535.8499999996</v>
      </c>
      <c r="I30" s="297">
        <v>14280464.15</v>
      </c>
      <c r="J30" s="294"/>
      <c r="K30" s="292" t="s">
        <v>213</v>
      </c>
      <c r="L30" s="264"/>
      <c r="N30" s="264"/>
      <c r="O30" s="264"/>
    </row>
    <row r="31" spans="1:15" s="262" customFormat="1" ht="15.75">
      <c r="A31" s="306" t="s">
        <v>220</v>
      </c>
      <c r="B31" s="306" t="s">
        <v>221</v>
      </c>
      <c r="C31" s="305">
        <v>40745187</v>
      </c>
      <c r="D31" s="306" t="s">
        <v>219</v>
      </c>
      <c r="E31" s="301"/>
      <c r="F31" s="312">
        <f>+G31/C31</f>
        <v>0.9215074899521262</v>
      </c>
      <c r="G31" s="309">
        <f>24149995+3998000+4499000+4900000</f>
        <v>37546995</v>
      </c>
      <c r="H31" s="309">
        <v>12597192</v>
      </c>
      <c r="I31" s="309">
        <v>37546995</v>
      </c>
      <c r="J31" s="301"/>
      <c r="K31" s="308" t="s">
        <v>169</v>
      </c>
      <c r="L31" s="264"/>
      <c r="N31" s="264"/>
      <c r="O31" s="264"/>
    </row>
    <row r="32" spans="1:15" s="262" customFormat="1" ht="15.75">
      <c r="A32" s="292" t="s">
        <v>222</v>
      </c>
      <c r="B32" s="294"/>
      <c r="C32" s="297"/>
      <c r="D32" s="292"/>
      <c r="E32" s="294"/>
      <c r="F32" s="316"/>
      <c r="G32" s="314"/>
      <c r="H32" s="314"/>
      <c r="I32" s="314"/>
      <c r="J32" s="294"/>
      <c r="K32" s="313"/>
      <c r="L32" s="264"/>
      <c r="N32" s="264"/>
      <c r="O32" s="264"/>
    </row>
    <row r="33" spans="1:15" s="262" customFormat="1" ht="15.75">
      <c r="A33" s="306" t="s">
        <v>223</v>
      </c>
      <c r="B33" s="301"/>
      <c r="C33" s="305"/>
      <c r="D33" s="306"/>
      <c r="E33" s="301"/>
      <c r="F33" s="319"/>
      <c r="G33" s="305"/>
      <c r="H33" s="301"/>
      <c r="I33" s="301"/>
      <c r="J33" s="301"/>
      <c r="K33" s="320" t="s">
        <v>169</v>
      </c>
      <c r="L33" s="264"/>
      <c r="N33" s="264"/>
      <c r="O33" s="264"/>
    </row>
    <row r="34" spans="1:15" s="262" customFormat="1" ht="15.75">
      <c r="A34" s="292" t="s">
        <v>224</v>
      </c>
      <c r="B34" s="294"/>
      <c r="C34" s="297">
        <v>4000000</v>
      </c>
      <c r="D34" s="292" t="s">
        <v>219</v>
      </c>
      <c r="E34" s="294"/>
      <c r="F34" s="295">
        <f>+G34/C34</f>
        <v>0.8954995600000001</v>
      </c>
      <c r="G34" s="297">
        <f>335500+3175550+46898.24+24050</f>
        <v>3581998.24</v>
      </c>
      <c r="H34" s="297">
        <f>+C34-G34</f>
        <v>418001.7599999998</v>
      </c>
      <c r="I34" s="297">
        <v>3581998.24</v>
      </c>
      <c r="J34" s="294"/>
      <c r="K34" s="321"/>
      <c r="L34" s="264"/>
      <c r="N34" s="264"/>
      <c r="O34" s="264"/>
    </row>
    <row r="35" spans="1:15" s="262" customFormat="1" ht="15.75">
      <c r="A35" s="322" t="s">
        <v>225</v>
      </c>
      <c r="B35" s="311"/>
      <c r="C35" s="323"/>
      <c r="D35" s="311"/>
      <c r="E35" s="311"/>
      <c r="F35" s="324"/>
      <c r="G35" s="323"/>
      <c r="H35" s="311"/>
      <c r="I35" s="311"/>
      <c r="J35" s="311"/>
      <c r="K35" s="307"/>
      <c r="L35" s="264"/>
      <c r="N35" s="264"/>
      <c r="O35" s="264"/>
    </row>
    <row r="36" spans="1:15" s="262" customFormat="1" ht="15.75">
      <c r="A36" s="320" t="s">
        <v>226</v>
      </c>
      <c r="B36" s="311"/>
      <c r="C36" s="323"/>
      <c r="D36" s="311"/>
      <c r="E36" s="311"/>
      <c r="F36" s="324"/>
      <c r="G36" s="323"/>
      <c r="H36" s="311"/>
      <c r="I36" s="311"/>
      <c r="J36" s="311"/>
      <c r="K36" s="325" t="s">
        <v>227</v>
      </c>
      <c r="L36" s="264"/>
      <c r="N36" s="264"/>
      <c r="O36" s="264"/>
    </row>
    <row r="37" spans="1:15" s="262" customFormat="1" ht="15.75">
      <c r="A37" s="326"/>
      <c r="B37" s="306" t="s">
        <v>228</v>
      </c>
      <c r="C37" s="305">
        <v>500000</v>
      </c>
      <c r="D37" s="327">
        <v>43030</v>
      </c>
      <c r="E37" s="301"/>
      <c r="F37" s="304">
        <v>1</v>
      </c>
      <c r="G37" s="305"/>
      <c r="H37" s="301"/>
      <c r="I37" s="305"/>
      <c r="J37" s="301"/>
      <c r="K37" s="328"/>
      <c r="L37" s="264"/>
      <c r="N37" s="264"/>
      <c r="O37" s="264"/>
    </row>
    <row r="38" spans="1:15" s="262" customFormat="1" ht="15.75">
      <c r="A38" s="326"/>
      <c r="B38" s="306" t="s">
        <v>229</v>
      </c>
      <c r="C38" s="305">
        <v>1060000</v>
      </c>
      <c r="D38" s="327">
        <v>43030</v>
      </c>
      <c r="E38" s="301"/>
      <c r="F38" s="304">
        <v>1</v>
      </c>
      <c r="G38" s="305"/>
      <c r="H38" s="301"/>
      <c r="I38" s="301"/>
      <c r="J38" s="301"/>
      <c r="K38" s="328"/>
      <c r="L38" s="264"/>
      <c r="N38" s="264"/>
      <c r="O38" s="264"/>
    </row>
    <row r="39" spans="1:15" s="262" customFormat="1" ht="15.75">
      <c r="A39" s="321"/>
      <c r="B39" s="294"/>
      <c r="C39" s="297"/>
      <c r="D39" s="294"/>
      <c r="E39" s="294"/>
      <c r="F39" s="329"/>
      <c r="G39" s="297"/>
      <c r="H39" s="294"/>
      <c r="I39" s="294"/>
      <c r="J39" s="294"/>
      <c r="K39" s="330"/>
      <c r="L39" s="264"/>
      <c r="N39" s="264"/>
      <c r="O39" s="264"/>
    </row>
    <row r="40" spans="1:14" ht="30">
      <c r="A40" s="279" t="s">
        <v>230</v>
      </c>
      <c r="B40" s="284"/>
      <c r="C40" s="286">
        <v>10647492</v>
      </c>
      <c r="D40" s="290" t="s">
        <v>231</v>
      </c>
      <c r="E40" s="280"/>
      <c r="F40" s="283"/>
      <c r="G40" s="286"/>
      <c r="H40" s="286"/>
      <c r="I40" s="286"/>
      <c r="J40" s="280"/>
      <c r="K40" s="279"/>
      <c r="L40" s="264"/>
      <c r="N40" s="264"/>
    </row>
    <row r="41" spans="1:14" ht="15.75" customHeight="1" hidden="1">
      <c r="A41" s="331" t="s">
        <v>232</v>
      </c>
      <c r="B41" s="284"/>
      <c r="C41" s="286"/>
      <c r="D41" s="290"/>
      <c r="E41" s="280"/>
      <c r="F41" s="283"/>
      <c r="G41" s="286"/>
      <c r="H41" s="286"/>
      <c r="I41" s="286"/>
      <c r="J41" s="280"/>
      <c r="K41" s="279"/>
      <c r="L41" s="264"/>
      <c r="N41" s="264"/>
    </row>
    <row r="42" spans="1:14" ht="41.25" customHeight="1" hidden="1">
      <c r="A42" s="279" t="s">
        <v>233</v>
      </c>
      <c r="B42" s="284"/>
      <c r="C42" s="286">
        <v>1890000</v>
      </c>
      <c r="D42" s="290" t="s">
        <v>234</v>
      </c>
      <c r="E42" s="280"/>
      <c r="F42" s="283">
        <f>948991.96/1890000</f>
        <v>0.5021121481481481</v>
      </c>
      <c r="G42" s="286">
        <f>188100+188100+316675+124446.96+131670</f>
        <v>948991.96</v>
      </c>
      <c r="H42" s="286">
        <v>1890000</v>
      </c>
      <c r="I42" s="286"/>
      <c r="J42" s="280"/>
      <c r="K42" s="279" t="s">
        <v>235</v>
      </c>
      <c r="L42" s="264"/>
      <c r="N42" s="264"/>
    </row>
    <row r="43" spans="1:14" ht="41.25" customHeight="1" hidden="1">
      <c r="A43" s="279" t="s">
        <v>236</v>
      </c>
      <c r="B43" s="284"/>
      <c r="C43" s="286">
        <v>1264500</v>
      </c>
      <c r="D43" s="290" t="s">
        <v>237</v>
      </c>
      <c r="E43" s="280"/>
      <c r="F43" s="283">
        <v>1</v>
      </c>
      <c r="G43" s="286">
        <f>1264500-10500+10500</f>
        <v>1264500</v>
      </c>
      <c r="H43" s="286">
        <f>+C43-G43</f>
        <v>0</v>
      </c>
      <c r="I43" s="286">
        <v>1264500</v>
      </c>
      <c r="J43" s="280"/>
      <c r="K43" s="279" t="s">
        <v>194</v>
      </c>
      <c r="L43" s="264"/>
      <c r="N43" s="264"/>
    </row>
    <row r="44" spans="1:14" ht="41.25" customHeight="1" hidden="1">
      <c r="A44" s="279" t="s">
        <v>238</v>
      </c>
      <c r="B44" s="284"/>
      <c r="C44" s="286">
        <v>1264500</v>
      </c>
      <c r="D44" s="290" t="s">
        <v>237</v>
      </c>
      <c r="E44" s="280"/>
      <c r="F44" s="283">
        <v>1</v>
      </c>
      <c r="G44" s="286">
        <f>1264500-10500+10500</f>
        <v>1264500</v>
      </c>
      <c r="H44" s="286">
        <f>+C44-G44</f>
        <v>0</v>
      </c>
      <c r="I44" s="286">
        <v>1264500</v>
      </c>
      <c r="J44" s="280"/>
      <c r="K44" s="279" t="s">
        <v>194</v>
      </c>
      <c r="L44" s="264"/>
      <c r="N44" s="264"/>
    </row>
    <row r="45" spans="1:14" ht="15.75" customHeight="1" hidden="1">
      <c r="A45" s="331" t="s">
        <v>239</v>
      </c>
      <c r="B45" s="284"/>
      <c r="C45" s="286"/>
      <c r="D45" s="290"/>
      <c r="E45" s="280"/>
      <c r="F45" s="283"/>
      <c r="G45" s="286"/>
      <c r="H45" s="286"/>
      <c r="I45" s="286"/>
      <c r="J45" s="280"/>
      <c r="K45" s="279"/>
      <c r="L45" s="264"/>
      <c r="N45" s="264"/>
    </row>
    <row r="46" spans="1:14" ht="90" hidden="1">
      <c r="A46" s="279" t="s">
        <v>240</v>
      </c>
      <c r="B46" s="284"/>
      <c r="C46" s="286">
        <v>905000</v>
      </c>
      <c r="D46" s="290" t="s">
        <v>241</v>
      </c>
      <c r="E46" s="280"/>
      <c r="F46" s="283">
        <v>1</v>
      </c>
      <c r="G46" s="286">
        <f>111357.38+2863.64+39000+5616.38+7505+2000+61200+4455.99+2969.26+4880.54+365120+265200+4126.09</f>
        <v>876294.28</v>
      </c>
      <c r="H46" s="286">
        <f>+C46-G46</f>
        <v>28705.719999999972</v>
      </c>
      <c r="I46" s="286">
        <v>111357.38</v>
      </c>
      <c r="J46" s="280"/>
      <c r="K46" s="279" t="s">
        <v>242</v>
      </c>
      <c r="L46" s="264"/>
      <c r="N46" s="264"/>
    </row>
    <row r="47" spans="1:14" ht="15.75" customHeight="1">
      <c r="A47" s="331" t="s">
        <v>243</v>
      </c>
      <c r="B47" s="284"/>
      <c r="C47" s="286"/>
      <c r="D47" s="290"/>
      <c r="E47" s="280"/>
      <c r="F47" s="283"/>
      <c r="G47" s="286"/>
      <c r="H47" s="286"/>
      <c r="I47" s="286"/>
      <c r="J47" s="280"/>
      <c r="K47" s="279"/>
      <c r="L47" s="264"/>
      <c r="N47" s="264"/>
    </row>
    <row r="48" spans="1:14" ht="45">
      <c r="A48" s="279" t="s">
        <v>244</v>
      </c>
      <c r="B48" s="284" t="s">
        <v>122</v>
      </c>
      <c r="C48" s="286">
        <v>200000</v>
      </c>
      <c r="D48" s="290" t="s">
        <v>245</v>
      </c>
      <c r="E48" s="280"/>
      <c r="F48" s="283">
        <v>1</v>
      </c>
      <c r="G48" s="286">
        <v>193836</v>
      </c>
      <c r="H48" s="286"/>
      <c r="I48" s="286"/>
      <c r="J48" s="280"/>
      <c r="K48" s="279" t="s">
        <v>246</v>
      </c>
      <c r="L48" s="264"/>
      <c r="N48" s="264"/>
    </row>
    <row r="49" spans="1:14" ht="30" customHeight="1">
      <c r="A49" s="331" t="s">
        <v>247</v>
      </c>
      <c r="B49" s="284"/>
      <c r="C49" s="286"/>
      <c r="D49" s="290"/>
      <c r="E49" s="280"/>
      <c r="F49" s="283"/>
      <c r="G49" s="286"/>
      <c r="H49" s="286"/>
      <c r="I49" s="286"/>
      <c r="J49" s="280"/>
      <c r="K49" s="279"/>
      <c r="L49" s="264"/>
      <c r="N49" s="264"/>
    </row>
    <row r="50" spans="1:14" ht="30">
      <c r="A50" s="279" t="s">
        <v>248</v>
      </c>
      <c r="B50" s="284"/>
      <c r="C50" s="286">
        <v>6000000</v>
      </c>
      <c r="D50" s="290" t="s">
        <v>249</v>
      </c>
      <c r="E50" s="280"/>
      <c r="F50" s="283"/>
      <c r="G50" s="286"/>
      <c r="H50" s="286"/>
      <c r="I50" s="286"/>
      <c r="J50" s="280"/>
      <c r="K50" s="279"/>
      <c r="L50" s="264"/>
      <c r="N50" s="264"/>
    </row>
    <row r="51" spans="1:14" ht="15.75">
      <c r="A51" s="332" t="s">
        <v>250</v>
      </c>
      <c r="B51" s="284"/>
      <c r="C51" s="286"/>
      <c r="D51" s="290"/>
      <c r="E51" s="280"/>
      <c r="F51" s="283"/>
      <c r="G51" s="286"/>
      <c r="H51" s="286"/>
      <c r="I51" s="286"/>
      <c r="J51" s="280"/>
      <c r="K51" s="279"/>
      <c r="L51" s="264"/>
      <c r="N51" s="264"/>
    </row>
    <row r="52" spans="1:14" ht="90">
      <c r="A52" s="333" t="s">
        <v>251</v>
      </c>
      <c r="B52" s="284" t="s">
        <v>122</v>
      </c>
      <c r="C52" s="286">
        <v>5000000</v>
      </c>
      <c r="D52" s="334" t="s">
        <v>252</v>
      </c>
      <c r="E52" s="280"/>
      <c r="F52" s="283">
        <v>1</v>
      </c>
      <c r="G52" s="286">
        <f>5000000-36738</f>
        <v>4963262</v>
      </c>
      <c r="H52" s="286"/>
      <c r="I52" s="286"/>
      <c r="J52" s="280"/>
      <c r="K52" s="279" t="s">
        <v>253</v>
      </c>
      <c r="L52" s="264"/>
      <c r="N52" s="264"/>
    </row>
    <row r="53" spans="1:14" ht="15.75">
      <c r="A53" s="335" t="s">
        <v>254</v>
      </c>
      <c r="B53" s="284"/>
      <c r="C53" s="286"/>
      <c r="D53" s="334"/>
      <c r="E53" s="280"/>
      <c r="F53" s="283"/>
      <c r="G53" s="286"/>
      <c r="H53" s="286"/>
      <c r="I53" s="286"/>
      <c r="J53" s="280"/>
      <c r="K53" s="279"/>
      <c r="L53" s="264"/>
      <c r="N53" s="264"/>
    </row>
    <row r="54" spans="1:14" ht="30">
      <c r="A54" s="336" t="s">
        <v>255</v>
      </c>
      <c r="B54" s="284"/>
      <c r="C54" s="286"/>
      <c r="D54" s="290"/>
      <c r="E54" s="280"/>
      <c r="F54" s="283"/>
      <c r="G54" s="286"/>
      <c r="H54" s="286"/>
      <c r="I54" s="286"/>
      <c r="J54" s="280"/>
      <c r="K54" s="279" t="s">
        <v>256</v>
      </c>
      <c r="L54" s="264"/>
      <c r="N54" s="264"/>
    </row>
    <row r="55" spans="1:15" s="262" customFormat="1" ht="15.75">
      <c r="A55" s="322" t="s">
        <v>257</v>
      </c>
      <c r="B55" s="292"/>
      <c r="C55" s="293"/>
      <c r="D55" s="292"/>
      <c r="E55" s="294"/>
      <c r="F55" s="295"/>
      <c r="G55" s="297"/>
      <c r="H55" s="294"/>
      <c r="I55" s="294"/>
      <c r="J55" s="294"/>
      <c r="K55" s="292"/>
      <c r="L55" s="264"/>
      <c r="N55" s="264"/>
      <c r="O55" s="264"/>
    </row>
    <row r="56" spans="1:15" s="262" customFormat="1" ht="41.25" customHeight="1">
      <c r="A56" s="284" t="s">
        <v>258</v>
      </c>
      <c r="B56" s="284"/>
      <c r="C56" s="286">
        <v>100000</v>
      </c>
      <c r="D56" s="337" t="s">
        <v>259</v>
      </c>
      <c r="E56" s="280"/>
      <c r="F56" s="283">
        <v>0</v>
      </c>
      <c r="G56" s="281"/>
      <c r="H56" s="280"/>
      <c r="I56" s="280"/>
      <c r="J56" s="280"/>
      <c r="K56" s="284"/>
      <c r="L56" s="264"/>
      <c r="N56" s="264"/>
      <c r="O56" s="264"/>
    </row>
    <row r="57" spans="1:14" ht="41.25" customHeight="1">
      <c r="A57" s="279" t="s">
        <v>260</v>
      </c>
      <c r="B57" s="284"/>
      <c r="C57" s="286">
        <v>3000</v>
      </c>
      <c r="D57" s="290" t="s">
        <v>261</v>
      </c>
      <c r="E57" s="280"/>
      <c r="F57" s="283">
        <v>0</v>
      </c>
      <c r="G57" s="286"/>
      <c r="H57" s="286"/>
      <c r="I57" s="286"/>
      <c r="J57" s="280"/>
      <c r="K57" s="279"/>
      <c r="L57" s="264"/>
      <c r="N57" s="264"/>
    </row>
    <row r="58" spans="1:14" ht="45" customHeight="1">
      <c r="A58" s="279" t="s">
        <v>262</v>
      </c>
      <c r="B58" s="284"/>
      <c r="C58" s="286">
        <v>50000</v>
      </c>
      <c r="D58" s="290" t="s">
        <v>263</v>
      </c>
      <c r="E58" s="280"/>
      <c r="F58" s="283">
        <v>0</v>
      </c>
      <c r="G58" s="286"/>
      <c r="H58" s="286"/>
      <c r="I58" s="286"/>
      <c r="J58" s="280"/>
      <c r="K58" s="279" t="s">
        <v>264</v>
      </c>
      <c r="L58" s="264"/>
      <c r="N58" s="264"/>
    </row>
    <row r="59" spans="1:14" ht="41.25" customHeight="1">
      <c r="A59" s="279" t="s">
        <v>265</v>
      </c>
      <c r="B59" s="284"/>
      <c r="C59" s="286">
        <v>7610</v>
      </c>
      <c r="D59" s="290" t="s">
        <v>266</v>
      </c>
      <c r="E59" s="280"/>
      <c r="F59" s="283">
        <v>0</v>
      </c>
      <c r="G59" s="286"/>
      <c r="H59" s="286"/>
      <c r="I59" s="286"/>
      <c r="J59" s="280"/>
      <c r="K59" s="279"/>
      <c r="L59" s="264"/>
      <c r="N59" s="264"/>
    </row>
    <row r="60" spans="1:14" ht="41.25" customHeight="1" hidden="1">
      <c r="A60" s="279" t="s">
        <v>267</v>
      </c>
      <c r="B60" s="284"/>
      <c r="C60" s="286">
        <v>56400</v>
      </c>
      <c r="D60" s="290" t="s">
        <v>268</v>
      </c>
      <c r="E60" s="280"/>
      <c r="F60" s="283">
        <v>1</v>
      </c>
      <c r="G60" s="286">
        <v>56400</v>
      </c>
      <c r="H60" s="286"/>
      <c r="I60" s="286"/>
      <c r="J60" s="280"/>
      <c r="K60" s="279" t="s">
        <v>213</v>
      </c>
      <c r="L60" s="264"/>
      <c r="N60" s="264"/>
    </row>
    <row r="61" spans="1:14" ht="15.75" hidden="1">
      <c r="A61" s="279" t="s">
        <v>269</v>
      </c>
      <c r="B61" s="284" t="s">
        <v>122</v>
      </c>
      <c r="C61" s="286">
        <v>51700000</v>
      </c>
      <c r="D61" s="290" t="s">
        <v>270</v>
      </c>
      <c r="E61" s="280"/>
      <c r="F61" s="283">
        <v>1</v>
      </c>
      <c r="G61" s="286">
        <v>51700000</v>
      </c>
      <c r="H61" s="286"/>
      <c r="I61" s="286"/>
      <c r="J61" s="280"/>
      <c r="K61" s="279" t="s">
        <v>271</v>
      </c>
      <c r="L61" s="264"/>
      <c r="N61" s="264"/>
    </row>
    <row r="62" spans="1:14" ht="41.25" customHeight="1" hidden="1">
      <c r="A62" s="279" t="s">
        <v>272</v>
      </c>
      <c r="B62" s="284" t="s">
        <v>122</v>
      </c>
      <c r="C62" s="286">
        <v>2319000</v>
      </c>
      <c r="D62" s="290" t="s">
        <v>273</v>
      </c>
      <c r="E62" s="280"/>
      <c r="F62" s="283">
        <v>1</v>
      </c>
      <c r="G62" s="286">
        <f>2205000+114000</f>
        <v>2319000</v>
      </c>
      <c r="H62" s="286"/>
      <c r="I62" s="286"/>
      <c r="J62" s="280"/>
      <c r="K62" s="279" t="s">
        <v>274</v>
      </c>
      <c r="L62" s="264"/>
      <c r="N62" s="264"/>
    </row>
    <row r="63" spans="1:14" ht="55.5" customHeight="1" hidden="1">
      <c r="A63" s="279" t="s">
        <v>275</v>
      </c>
      <c r="B63" s="284" t="s">
        <v>122</v>
      </c>
      <c r="C63" s="286">
        <v>1400000</v>
      </c>
      <c r="D63" s="290" t="s">
        <v>276</v>
      </c>
      <c r="E63" s="280"/>
      <c r="F63" s="283">
        <v>1</v>
      </c>
      <c r="G63" s="286">
        <v>1399950</v>
      </c>
      <c r="H63" s="286"/>
      <c r="I63" s="286"/>
      <c r="J63" s="280"/>
      <c r="K63" s="279" t="s">
        <v>277</v>
      </c>
      <c r="L63" s="264"/>
      <c r="N63" s="264"/>
    </row>
    <row r="64" spans="1:5" ht="53.25" customHeight="1">
      <c r="A64" s="338" t="s">
        <v>52</v>
      </c>
      <c r="B64" s="338"/>
      <c r="C64" s="338"/>
      <c r="D64" s="338"/>
      <c r="E64" s="338"/>
    </row>
    <row r="65" spans="1:5" ht="30" customHeight="1">
      <c r="A65" s="401"/>
      <c r="B65" s="401"/>
      <c r="C65" s="401"/>
      <c r="D65" s="401"/>
      <c r="E65" s="401"/>
    </row>
    <row r="66" spans="1:10" ht="15">
      <c r="A66" s="339"/>
      <c r="B66" s="340" t="s">
        <v>78</v>
      </c>
      <c r="G66" s="341" t="s">
        <v>54</v>
      </c>
      <c r="H66" s="341"/>
      <c r="I66" s="341"/>
      <c r="J66" s="341"/>
    </row>
    <row r="67" spans="2:10" ht="15">
      <c r="B67" s="342" t="s">
        <v>150</v>
      </c>
      <c r="G67" s="343" t="s">
        <v>56</v>
      </c>
      <c r="H67" s="343"/>
      <c r="I67" s="343"/>
      <c r="J67" s="343"/>
    </row>
    <row r="68" ht="15">
      <c r="A68" s="339"/>
    </row>
    <row r="69" ht="15">
      <c r="A69" s="344"/>
    </row>
    <row r="76" spans="11:12" ht="15">
      <c r="K76" s="268"/>
      <c r="L76" s="266"/>
    </row>
  </sheetData>
  <sheetProtection password="9EB5" sheet="1" objects="1" scenarios="1" selectLockedCells="1" selectUnlockedCells="1"/>
  <mergeCells count="30">
    <mergeCell ref="A36:A39"/>
    <mergeCell ref="K36:K39"/>
    <mergeCell ref="A64:E64"/>
    <mergeCell ref="G66:J66"/>
    <mergeCell ref="G67:J67"/>
    <mergeCell ref="F31:F32"/>
    <mergeCell ref="G31:G32"/>
    <mergeCell ref="H31:H32"/>
    <mergeCell ref="I31:I32"/>
    <mergeCell ref="K31:K32"/>
    <mergeCell ref="K33:K34"/>
    <mergeCell ref="K8:K9"/>
    <mergeCell ref="B26:B27"/>
    <mergeCell ref="C26:C27"/>
    <mergeCell ref="D26:D27"/>
    <mergeCell ref="F26:F27"/>
    <mergeCell ref="G26:G27"/>
    <mergeCell ref="H26:H27"/>
    <mergeCell ref="I26:I27"/>
    <mergeCell ref="K26:K27"/>
    <mergeCell ref="A3:K3"/>
    <mergeCell ref="A4:K4"/>
    <mergeCell ref="A8:A9"/>
    <mergeCell ref="B8:B9"/>
    <mergeCell ref="C8:C9"/>
    <mergeCell ref="D8:D9"/>
    <mergeCell ref="E8:E9"/>
    <mergeCell ref="F8:G8"/>
    <mergeCell ref="H8:H9"/>
    <mergeCell ref="J8:J9"/>
  </mergeCells>
  <printOptions/>
  <pageMargins left="0.7874015748031497" right="0.7874015748031497" top="0.7480314960629921" bottom="0.7480314960629921" header="0.31496062992125984" footer="0.31496062992125984"/>
  <pageSetup horizontalDpi="300" verticalDpi="300" orientation="landscape" paperSize="5" scale="80" r:id="rId2"/>
  <rowBreaks count="2" manualBreakCount="2">
    <brk id="30" max="10" man="1"/>
    <brk id="54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tabSelected="1" zoomScale="110" zoomScaleNormal="110" zoomScalePageLayoutView="0" workbookViewId="0" topLeftCell="A10">
      <pane xSplit="1" topLeftCell="B1" activePane="topRight" state="frozen"/>
      <selection pane="topLeft" activeCell="A22" sqref="A22"/>
      <selection pane="topRight" activeCell="E25" sqref="E25"/>
    </sheetView>
  </sheetViews>
  <sheetFormatPr defaultColWidth="9.140625" defaultRowHeight="12.75"/>
  <cols>
    <col min="1" max="1" width="50.57421875" style="190" customWidth="1"/>
    <col min="2" max="3" width="14.7109375" style="192" customWidth="1"/>
    <col min="4" max="5" width="10.7109375" style="190" customWidth="1"/>
    <col min="6" max="6" width="11.7109375" style="190" customWidth="1"/>
    <col min="7" max="7" width="14.7109375" style="190" customWidth="1"/>
    <col min="8" max="8" width="14.28125" style="190" customWidth="1"/>
    <col min="9" max="9" width="10.57421875" style="190" hidden="1" customWidth="1"/>
    <col min="10" max="10" width="13.57421875" style="190" hidden="1" customWidth="1"/>
    <col min="11" max="12" width="13.00390625" style="190" customWidth="1"/>
    <col min="13" max="13" width="16.00390625" style="190" customWidth="1"/>
    <col min="14" max="14" width="14.140625" style="190" customWidth="1"/>
    <col min="15" max="15" width="12.00390625" style="190" customWidth="1"/>
    <col min="16" max="16" width="12.8515625" style="190" customWidth="1"/>
    <col min="17" max="17" width="13.8515625" style="349" customWidth="1"/>
    <col min="18" max="18" width="12.421875" style="350" customWidth="1"/>
    <col min="19" max="19" width="11.7109375" style="190" customWidth="1"/>
    <col min="20" max="20" width="15.7109375" style="190" customWidth="1"/>
    <col min="21" max="16384" width="9.140625" style="190" customWidth="1"/>
  </cols>
  <sheetData>
    <row r="1" spans="1:18" s="194" customFormat="1" ht="12">
      <c r="A1" s="345" t="s">
        <v>59</v>
      </c>
      <c r="B1" s="345"/>
      <c r="C1" s="345"/>
      <c r="D1" s="345"/>
      <c r="E1" s="345"/>
      <c r="F1" s="345"/>
      <c r="G1" s="345"/>
      <c r="H1" s="346"/>
      <c r="Q1" s="347"/>
      <c r="R1" s="348"/>
    </row>
    <row r="2" spans="1:18" s="194" customFormat="1" ht="12">
      <c r="A2" s="345" t="s">
        <v>278</v>
      </c>
      <c r="B2" s="345"/>
      <c r="C2" s="345"/>
      <c r="D2" s="345"/>
      <c r="E2" s="345"/>
      <c r="F2" s="345"/>
      <c r="G2" s="345"/>
      <c r="H2" s="346"/>
      <c r="Q2" s="347"/>
      <c r="R2" s="348"/>
    </row>
    <row r="3" spans="1:18" s="194" customFormat="1" ht="12">
      <c r="A3" s="345" t="s">
        <v>279</v>
      </c>
      <c r="B3" s="345"/>
      <c r="C3" s="345"/>
      <c r="D3" s="345"/>
      <c r="E3" s="345"/>
      <c r="F3" s="345"/>
      <c r="G3" s="345"/>
      <c r="H3" s="346"/>
      <c r="Q3" s="347"/>
      <c r="R3" s="348"/>
    </row>
    <row r="4" spans="1:18" s="194" customFormat="1" ht="12">
      <c r="A4" s="346"/>
      <c r="B4" s="346"/>
      <c r="C4" s="346"/>
      <c r="D4" s="346"/>
      <c r="E4" s="346"/>
      <c r="F4" s="346"/>
      <c r="G4" s="346"/>
      <c r="H4" s="346"/>
      <c r="Q4" s="347"/>
      <c r="R4" s="348"/>
    </row>
    <row r="5" spans="1:20" ht="12">
      <c r="A5" s="345" t="s">
        <v>280</v>
      </c>
      <c r="B5" s="345"/>
      <c r="C5" s="345"/>
      <c r="D5" s="345"/>
      <c r="E5" s="345"/>
      <c r="F5" s="345"/>
      <c r="G5" s="345"/>
      <c r="H5" s="346"/>
      <c r="I5" s="190" t="s">
        <v>281</v>
      </c>
      <c r="J5" s="190" t="s">
        <v>282</v>
      </c>
      <c r="K5" s="190" t="s">
        <v>283</v>
      </c>
      <c r="L5" s="190" t="s">
        <v>284</v>
      </c>
      <c r="M5" s="190" t="s">
        <v>285</v>
      </c>
      <c r="N5" s="190" t="s">
        <v>286</v>
      </c>
      <c r="O5" s="190" t="s">
        <v>287</v>
      </c>
      <c r="P5" s="190" t="s">
        <v>288</v>
      </c>
      <c r="Q5" s="349" t="s">
        <v>289</v>
      </c>
      <c r="R5" s="350" t="s">
        <v>290</v>
      </c>
      <c r="S5" s="190" t="s">
        <v>291</v>
      </c>
      <c r="T5" s="190" t="s">
        <v>292</v>
      </c>
    </row>
    <row r="6" spans="1:18" s="194" customFormat="1" ht="12">
      <c r="A6" s="345" t="s">
        <v>61</v>
      </c>
      <c r="B6" s="345"/>
      <c r="C6" s="345"/>
      <c r="D6" s="345"/>
      <c r="E6" s="345"/>
      <c r="F6" s="345"/>
      <c r="G6" s="345"/>
      <c r="H6" s="346"/>
      <c r="Q6" s="347"/>
      <c r="R6" s="348"/>
    </row>
    <row r="7" ht="12">
      <c r="A7" s="194" t="s">
        <v>208</v>
      </c>
    </row>
    <row r="8" spans="1:8" ht="15" customHeight="1">
      <c r="A8" s="351" t="s">
        <v>293</v>
      </c>
      <c r="B8" s="352" t="s">
        <v>294</v>
      </c>
      <c r="C8" s="352" t="s">
        <v>295</v>
      </c>
      <c r="D8" s="353" t="s">
        <v>296</v>
      </c>
      <c r="E8" s="353" t="s">
        <v>297</v>
      </c>
      <c r="F8" s="353" t="s">
        <v>298</v>
      </c>
      <c r="G8" s="353" t="s">
        <v>65</v>
      </c>
      <c r="H8" s="354"/>
    </row>
    <row r="9" spans="1:8" ht="12">
      <c r="A9" s="351"/>
      <c r="B9" s="352"/>
      <c r="C9" s="352"/>
      <c r="D9" s="353"/>
      <c r="E9" s="353"/>
      <c r="F9" s="353"/>
      <c r="G9" s="353"/>
      <c r="H9" s="354"/>
    </row>
    <row r="10" spans="1:8" ht="10.5" customHeight="1">
      <c r="A10" s="351"/>
      <c r="B10" s="352"/>
      <c r="C10" s="352"/>
      <c r="D10" s="353"/>
      <c r="E10" s="353"/>
      <c r="F10" s="353"/>
      <c r="G10" s="353"/>
      <c r="H10" s="354"/>
    </row>
    <row r="11" spans="1:8" ht="12">
      <c r="A11" s="355" t="s">
        <v>299</v>
      </c>
      <c r="B11" s="356"/>
      <c r="C11" s="356"/>
      <c r="D11" s="357"/>
      <c r="E11" s="357"/>
      <c r="F11" s="357"/>
      <c r="G11" s="357"/>
      <c r="H11" s="358"/>
    </row>
    <row r="12" spans="1:8" ht="12">
      <c r="A12" s="357" t="s">
        <v>300</v>
      </c>
      <c r="B12" s="356">
        <v>12815451.88</v>
      </c>
      <c r="C12" s="356">
        <v>29902721.05</v>
      </c>
      <c r="D12" s="357"/>
      <c r="E12" s="357"/>
      <c r="F12" s="357"/>
      <c r="G12" s="359">
        <f>SUM(B12:F12)</f>
        <v>42718172.93</v>
      </c>
      <c r="H12" s="360"/>
    </row>
    <row r="13" spans="1:8" ht="12">
      <c r="A13" s="357" t="s">
        <v>301</v>
      </c>
      <c r="B13" s="356"/>
      <c r="C13" s="356"/>
      <c r="D13" s="357"/>
      <c r="E13" s="357"/>
      <c r="F13" s="357"/>
      <c r="G13" s="359">
        <f>SUM(C14:C19)</f>
        <v>35969476.1</v>
      </c>
      <c r="H13" s="361"/>
    </row>
    <row r="14" spans="1:7" ht="12">
      <c r="A14" s="362">
        <v>2021</v>
      </c>
      <c r="B14" s="356"/>
      <c r="C14" s="356">
        <v>5406966</v>
      </c>
      <c r="D14" s="357"/>
      <c r="E14" s="357"/>
      <c r="F14" s="357"/>
      <c r="G14" s="359"/>
    </row>
    <row r="15" spans="1:8" ht="12">
      <c r="A15" s="362">
        <v>2020</v>
      </c>
      <c r="B15" s="356"/>
      <c r="C15" s="356">
        <v>7289525</v>
      </c>
      <c r="D15" s="357"/>
      <c r="E15" s="357"/>
      <c r="F15" s="357"/>
      <c r="G15" s="359"/>
      <c r="H15" s="360"/>
    </row>
    <row r="16" spans="1:8" ht="12">
      <c r="A16" s="362">
        <v>2019</v>
      </c>
      <c r="B16" s="356"/>
      <c r="C16" s="192">
        <f>8919450-276100-89805</f>
        <v>8553545</v>
      </c>
      <c r="D16" s="357"/>
      <c r="E16" s="357"/>
      <c r="F16" s="357"/>
      <c r="G16" s="359"/>
      <c r="H16" s="360"/>
    </row>
    <row r="17" spans="1:8" ht="12">
      <c r="A17" s="362">
        <v>2018</v>
      </c>
      <c r="B17" s="356"/>
      <c r="C17" s="356">
        <v>2339826.94</v>
      </c>
      <c r="D17" s="357"/>
      <c r="E17" s="357"/>
      <c r="F17" s="357"/>
      <c r="G17" s="359"/>
      <c r="H17" s="360"/>
    </row>
    <row r="18" spans="1:8" ht="12">
      <c r="A18" s="362">
        <v>2017</v>
      </c>
      <c r="B18" s="356"/>
      <c r="C18" s="356">
        <f>9920996.5-2306300</f>
        <v>7614696.5</v>
      </c>
      <c r="D18" s="357"/>
      <c r="E18" s="357"/>
      <c r="F18" s="357"/>
      <c r="G18" s="359"/>
      <c r="H18" s="360"/>
    </row>
    <row r="19" spans="1:8" ht="12">
      <c r="A19" s="362">
        <v>2016</v>
      </c>
      <c r="B19" s="356"/>
      <c r="C19" s="356">
        <v>4764916.66</v>
      </c>
      <c r="D19" s="357"/>
      <c r="E19" s="357"/>
      <c r="F19" s="357"/>
      <c r="G19" s="359"/>
      <c r="H19" s="360"/>
    </row>
    <row r="20" spans="1:8" ht="24">
      <c r="A20" s="363" t="s">
        <v>302</v>
      </c>
      <c r="B20" s="356"/>
      <c r="C20" s="356"/>
      <c r="D20" s="357"/>
      <c r="E20" s="357"/>
      <c r="F20" s="357"/>
      <c r="G20" s="359">
        <f>SUM(C21:C23)</f>
        <v>26702082.01</v>
      </c>
      <c r="H20" s="360"/>
    </row>
    <row r="21" spans="1:13" ht="12">
      <c r="A21" s="364">
        <v>2019</v>
      </c>
      <c r="B21" s="356"/>
      <c r="C21" s="356">
        <f>11435457.97</f>
        <v>11435457.97</v>
      </c>
      <c r="D21" s="357"/>
      <c r="E21" s="357"/>
      <c r="F21" s="357"/>
      <c r="G21" s="359"/>
      <c r="H21" s="360"/>
      <c r="M21" s="350"/>
    </row>
    <row r="22" spans="1:13" ht="12">
      <c r="A22" s="364">
        <v>2020</v>
      </c>
      <c r="B22" s="356"/>
      <c r="C22" s="356">
        <f>6683258.27</f>
        <v>6683258.27</v>
      </c>
      <c r="D22" s="357"/>
      <c r="E22" s="357"/>
      <c r="F22" s="357"/>
      <c r="G22" s="359"/>
      <c r="H22" s="360"/>
      <c r="M22" s="350"/>
    </row>
    <row r="23" spans="1:13" ht="12">
      <c r="A23" s="364">
        <v>2021</v>
      </c>
      <c r="B23" s="356"/>
      <c r="C23" s="356">
        <v>8583365.77</v>
      </c>
      <c r="D23" s="357"/>
      <c r="E23" s="357"/>
      <c r="F23" s="357"/>
      <c r="G23" s="359"/>
      <c r="H23" s="360"/>
      <c r="M23" s="350"/>
    </row>
    <row r="24" spans="1:13" ht="12">
      <c r="A24" s="357" t="s">
        <v>303</v>
      </c>
      <c r="B24" s="356"/>
      <c r="C24" s="356">
        <v>453000</v>
      </c>
      <c r="D24" s="357"/>
      <c r="E24" s="357"/>
      <c r="F24" s="357"/>
      <c r="G24" s="356">
        <f>C24</f>
        <v>453000</v>
      </c>
      <c r="H24" s="349"/>
      <c r="M24" s="365"/>
    </row>
    <row r="25" spans="1:18" s="371" customFormat="1" ht="12">
      <c r="A25" s="366"/>
      <c r="B25" s="367"/>
      <c r="C25" s="367"/>
      <c r="D25" s="368"/>
      <c r="E25" s="367"/>
      <c r="F25" s="367"/>
      <c r="G25" s="369"/>
      <c r="H25" s="370"/>
      <c r="M25" s="350"/>
      <c r="Q25" s="372"/>
      <c r="R25" s="350"/>
    </row>
    <row r="26" spans="1:18" s="371" customFormat="1" ht="12">
      <c r="A26" s="373" t="s">
        <v>304</v>
      </c>
      <c r="B26" s="374">
        <f>+B12</f>
        <v>12815451.88</v>
      </c>
      <c r="C26" s="374">
        <f>SUM(C12:C24)</f>
        <v>93027279.15999998</v>
      </c>
      <c r="D26" s="373"/>
      <c r="E26" s="375"/>
      <c r="F26" s="375">
        <f>SUM(F25:F25)</f>
        <v>0</v>
      </c>
      <c r="G26" s="375">
        <f>SUM(G12:G25)</f>
        <v>105842731.04</v>
      </c>
      <c r="H26" s="376"/>
      <c r="M26" s="365"/>
      <c r="Q26" s="372"/>
      <c r="R26" s="350"/>
    </row>
    <row r="27" spans="1:18" s="371" customFormat="1" ht="12">
      <c r="A27" s="373" t="s">
        <v>305</v>
      </c>
      <c r="B27" s="367"/>
      <c r="C27" s="367"/>
      <c r="D27" s="368"/>
      <c r="E27" s="368"/>
      <c r="F27" s="368"/>
      <c r="G27" s="368"/>
      <c r="H27" s="377"/>
      <c r="M27" s="365"/>
      <c r="Q27" s="372"/>
      <c r="R27" s="350"/>
    </row>
    <row r="28" spans="1:18" s="371" customFormat="1" ht="12">
      <c r="A28" s="373" t="s">
        <v>306</v>
      </c>
      <c r="B28" s="367"/>
      <c r="C28" s="367"/>
      <c r="D28" s="368"/>
      <c r="E28" s="368"/>
      <c r="F28" s="368"/>
      <c r="G28" s="368"/>
      <c r="H28" s="377"/>
      <c r="M28" s="365"/>
      <c r="Q28" s="372"/>
      <c r="R28" s="350"/>
    </row>
    <row r="29" spans="1:20" s="371" customFormat="1" ht="12" customHeight="1">
      <c r="A29" s="378" t="s">
        <v>307</v>
      </c>
      <c r="B29" s="367"/>
      <c r="C29" s="367">
        <f>SUM(I29:T29)</f>
        <v>43737.049999999996</v>
      </c>
      <c r="D29" s="368"/>
      <c r="E29" s="368"/>
      <c r="F29" s="368"/>
      <c r="G29" s="368"/>
      <c r="H29" s="377"/>
      <c r="I29" s="350"/>
      <c r="J29" s="350"/>
      <c r="K29" s="379">
        <f>SUM(K30:K33)</f>
        <v>43737.049999999996</v>
      </c>
      <c r="L29" s="350"/>
      <c r="M29" s="350"/>
      <c r="N29" s="350"/>
      <c r="O29" s="350"/>
      <c r="P29" s="350"/>
      <c r="Q29" s="370"/>
      <c r="R29" s="350"/>
      <c r="S29" s="379"/>
      <c r="T29" s="380"/>
    </row>
    <row r="30" spans="1:20" s="371" customFormat="1" ht="12" customHeight="1" hidden="1">
      <c r="A30" s="378"/>
      <c r="B30" s="367"/>
      <c r="C30" s="367"/>
      <c r="D30" s="368"/>
      <c r="E30" s="368"/>
      <c r="F30" s="368"/>
      <c r="G30" s="368"/>
      <c r="H30" s="377"/>
      <c r="I30" s="350"/>
      <c r="J30" s="350"/>
      <c r="K30" s="381">
        <v>21514.85</v>
      </c>
      <c r="L30" s="350"/>
      <c r="M30" s="350"/>
      <c r="N30" s="350"/>
      <c r="O30" s="350"/>
      <c r="P30" s="350"/>
      <c r="Q30" s="370"/>
      <c r="R30" s="350"/>
      <c r="S30" s="379"/>
      <c r="T30" s="380"/>
    </row>
    <row r="31" spans="1:20" s="371" customFormat="1" ht="12" customHeight="1" hidden="1">
      <c r="A31" s="378"/>
      <c r="B31" s="367"/>
      <c r="C31" s="367"/>
      <c r="D31" s="368"/>
      <c r="E31" s="368"/>
      <c r="F31" s="368"/>
      <c r="G31" s="368"/>
      <c r="H31" s="377"/>
      <c r="I31" s="350"/>
      <c r="J31" s="350"/>
      <c r="K31" s="381">
        <v>7888</v>
      </c>
      <c r="L31" s="350"/>
      <c r="M31" s="350"/>
      <c r="N31" s="350"/>
      <c r="O31" s="350"/>
      <c r="P31" s="350"/>
      <c r="Q31" s="370"/>
      <c r="R31" s="350"/>
      <c r="S31" s="379"/>
      <c r="T31" s="380"/>
    </row>
    <row r="32" spans="1:20" s="371" customFormat="1" ht="12" customHeight="1" hidden="1">
      <c r="A32" s="378"/>
      <c r="B32" s="367"/>
      <c r="C32" s="367"/>
      <c r="D32" s="368"/>
      <c r="E32" s="368"/>
      <c r="F32" s="368"/>
      <c r="G32" s="368"/>
      <c r="H32" s="377"/>
      <c r="I32" s="350"/>
      <c r="J32" s="350"/>
      <c r="K32" s="381">
        <v>7555</v>
      </c>
      <c r="L32" s="350"/>
      <c r="M32" s="350"/>
      <c r="N32" s="350"/>
      <c r="O32" s="350"/>
      <c r="P32" s="350"/>
      <c r="Q32" s="370"/>
      <c r="R32" s="350"/>
      <c r="S32" s="379"/>
      <c r="T32" s="380"/>
    </row>
    <row r="33" spans="1:20" s="371" customFormat="1" ht="12" customHeight="1" hidden="1">
      <c r="A33" s="378"/>
      <c r="B33" s="367"/>
      <c r="C33" s="367"/>
      <c r="D33" s="368"/>
      <c r="E33" s="368"/>
      <c r="F33" s="368"/>
      <c r="G33" s="368"/>
      <c r="H33" s="377"/>
      <c r="I33" s="350"/>
      <c r="J33" s="350"/>
      <c r="K33" s="381">
        <v>6779.2</v>
      </c>
      <c r="L33" s="350"/>
      <c r="M33" s="350"/>
      <c r="N33" s="350"/>
      <c r="O33" s="350"/>
      <c r="P33" s="350"/>
      <c r="Q33" s="370"/>
      <c r="R33" s="350"/>
      <c r="S33" s="379"/>
      <c r="T33" s="380"/>
    </row>
    <row r="34" spans="1:20" s="371" customFormat="1" ht="12" customHeight="1" hidden="1">
      <c r="A34" s="378" t="s">
        <v>308</v>
      </c>
      <c r="B34" s="367"/>
      <c r="C34" s="367">
        <f>SUM(I34:T34)</f>
        <v>0</v>
      </c>
      <c r="D34" s="368"/>
      <c r="E34" s="368"/>
      <c r="F34" s="368"/>
      <c r="G34" s="368"/>
      <c r="H34" s="377"/>
      <c r="I34" s="350"/>
      <c r="J34" s="350"/>
      <c r="K34" s="379"/>
      <c r="L34" s="350"/>
      <c r="M34" s="350"/>
      <c r="N34" s="350"/>
      <c r="O34" s="350"/>
      <c r="P34" s="350"/>
      <c r="Q34" s="370"/>
      <c r="R34" s="350"/>
      <c r="S34" s="379"/>
      <c r="T34" s="380"/>
    </row>
    <row r="35" spans="1:20" s="371" customFormat="1" ht="12" customHeight="1" hidden="1">
      <c r="A35" s="368" t="s">
        <v>309</v>
      </c>
      <c r="B35" s="367"/>
      <c r="C35" s="367">
        <f>SUM(I35:T35)</f>
        <v>0</v>
      </c>
      <c r="D35" s="368"/>
      <c r="E35" s="368"/>
      <c r="F35" s="368"/>
      <c r="G35" s="368"/>
      <c r="H35" s="377"/>
      <c r="I35" s="350"/>
      <c r="J35" s="350"/>
      <c r="K35" s="350"/>
      <c r="L35" s="350"/>
      <c r="M35" s="350"/>
      <c r="N35" s="350"/>
      <c r="O35" s="350"/>
      <c r="P35" s="350"/>
      <c r="Q35" s="372"/>
      <c r="R35" s="350"/>
      <c r="S35" s="382"/>
      <c r="T35" s="350"/>
    </row>
    <row r="36" spans="1:19" s="371" customFormat="1" ht="12">
      <c r="A36" s="373" t="s">
        <v>310</v>
      </c>
      <c r="B36" s="367"/>
      <c r="C36" s="367"/>
      <c r="D36" s="368"/>
      <c r="E36" s="368"/>
      <c r="F36" s="368"/>
      <c r="G36" s="368"/>
      <c r="H36" s="377"/>
      <c r="I36" s="350"/>
      <c r="J36" s="350"/>
      <c r="K36" s="350"/>
      <c r="L36" s="350"/>
      <c r="M36" s="350"/>
      <c r="N36" s="350"/>
      <c r="O36" s="350"/>
      <c r="P36" s="350"/>
      <c r="Q36" s="372"/>
      <c r="R36" s="350"/>
      <c r="S36" s="350"/>
    </row>
    <row r="37" spans="1:20" s="371" customFormat="1" ht="12" customHeight="1" hidden="1">
      <c r="A37" s="368" t="s">
        <v>311</v>
      </c>
      <c r="B37" s="367"/>
      <c r="C37" s="367">
        <f>SUM(I37:T37)</f>
        <v>0</v>
      </c>
      <c r="D37" s="368"/>
      <c r="E37" s="368"/>
      <c r="F37" s="368"/>
      <c r="G37" s="368"/>
      <c r="H37" s="377"/>
      <c r="I37" s="350"/>
      <c r="J37" s="350"/>
      <c r="K37" s="350"/>
      <c r="L37" s="350"/>
      <c r="M37" s="350"/>
      <c r="N37" s="350"/>
      <c r="O37" s="350"/>
      <c r="P37" s="350"/>
      <c r="Q37" s="372"/>
      <c r="R37" s="350"/>
      <c r="S37" s="379"/>
      <c r="T37" s="350"/>
    </row>
    <row r="38" spans="1:20" s="371" customFormat="1" ht="12" customHeight="1" hidden="1">
      <c r="A38" s="368" t="s">
        <v>312</v>
      </c>
      <c r="B38" s="367"/>
      <c r="C38" s="367">
        <f>SUM(I38:T38)</f>
        <v>0</v>
      </c>
      <c r="D38" s="368"/>
      <c r="E38" s="368"/>
      <c r="F38" s="368"/>
      <c r="G38" s="368"/>
      <c r="H38" s="377"/>
      <c r="I38" s="350"/>
      <c r="J38" s="350"/>
      <c r="K38" s="350"/>
      <c r="L38" s="350"/>
      <c r="M38" s="350"/>
      <c r="N38" s="350"/>
      <c r="O38" s="350"/>
      <c r="P38" s="350"/>
      <c r="Q38" s="372"/>
      <c r="R38" s="350"/>
      <c r="S38" s="350"/>
      <c r="T38" s="350"/>
    </row>
    <row r="39" spans="1:20" s="371" customFormat="1" ht="12" customHeight="1" hidden="1">
      <c r="A39" s="368" t="s">
        <v>313</v>
      </c>
      <c r="B39" s="367"/>
      <c r="C39" s="367">
        <f>SUM(I39:T39)</f>
        <v>0</v>
      </c>
      <c r="D39" s="368"/>
      <c r="E39" s="368"/>
      <c r="F39" s="368"/>
      <c r="G39" s="368"/>
      <c r="H39" s="377"/>
      <c r="I39" s="350"/>
      <c r="J39" s="350"/>
      <c r="K39" s="350"/>
      <c r="L39" s="350"/>
      <c r="M39" s="350"/>
      <c r="N39" s="350"/>
      <c r="O39" s="383"/>
      <c r="P39" s="350"/>
      <c r="Q39" s="372"/>
      <c r="R39" s="383"/>
      <c r="S39" s="350"/>
      <c r="T39" s="384"/>
    </row>
    <row r="40" spans="1:20" s="371" customFormat="1" ht="12" customHeight="1" hidden="1">
      <c r="A40" s="368" t="s">
        <v>314</v>
      </c>
      <c r="B40" s="367"/>
      <c r="C40" s="367">
        <f>SUM(I40:T40)</f>
        <v>0</v>
      </c>
      <c r="D40" s="368"/>
      <c r="E40" s="368"/>
      <c r="F40" s="368"/>
      <c r="G40" s="368"/>
      <c r="H40" s="377"/>
      <c r="I40" s="350"/>
      <c r="J40" s="350"/>
      <c r="K40" s="350"/>
      <c r="L40" s="350"/>
      <c r="M40" s="350"/>
      <c r="N40" s="350"/>
      <c r="O40" s="350"/>
      <c r="P40" s="350"/>
      <c r="Q40" s="372"/>
      <c r="R40" s="350"/>
      <c r="S40" s="350"/>
      <c r="T40" s="379"/>
    </row>
    <row r="41" spans="1:20" s="371" customFormat="1" ht="12" customHeight="1" hidden="1">
      <c r="A41" s="368" t="s">
        <v>315</v>
      </c>
      <c r="B41" s="367"/>
      <c r="C41" s="367"/>
      <c r="D41" s="368"/>
      <c r="E41" s="368"/>
      <c r="F41" s="368"/>
      <c r="G41" s="368"/>
      <c r="H41" s="377"/>
      <c r="I41" s="350"/>
      <c r="J41" s="350"/>
      <c r="K41" s="350"/>
      <c r="L41" s="350"/>
      <c r="M41" s="350"/>
      <c r="N41" s="350"/>
      <c r="O41" s="350"/>
      <c r="P41" s="350"/>
      <c r="Q41" s="372"/>
      <c r="R41" s="350"/>
      <c r="S41" s="350"/>
      <c r="T41" s="350"/>
    </row>
    <row r="42" spans="1:20" s="371" customFormat="1" ht="12" customHeight="1" hidden="1">
      <c r="A42" s="368" t="s">
        <v>316</v>
      </c>
      <c r="B42" s="367"/>
      <c r="C42" s="367"/>
      <c r="D42" s="368"/>
      <c r="E42" s="368"/>
      <c r="F42" s="368"/>
      <c r="G42" s="368"/>
      <c r="H42" s="377"/>
      <c r="I42" s="350"/>
      <c r="J42" s="350"/>
      <c r="K42" s="350"/>
      <c r="L42" s="350"/>
      <c r="M42" s="350"/>
      <c r="N42" s="350"/>
      <c r="O42" s="350"/>
      <c r="P42" s="350"/>
      <c r="Q42" s="372"/>
      <c r="R42" s="350"/>
      <c r="S42" s="350"/>
      <c r="T42" s="350"/>
    </row>
    <row r="43" spans="1:20" s="371" customFormat="1" ht="12" customHeight="1" hidden="1">
      <c r="A43" s="368" t="s">
        <v>317</v>
      </c>
      <c r="B43" s="367"/>
      <c r="C43" s="367">
        <f>SUM(I43:T43)</f>
        <v>0</v>
      </c>
      <c r="D43" s="368"/>
      <c r="E43" s="368"/>
      <c r="F43" s="368"/>
      <c r="G43" s="368"/>
      <c r="H43" s="377"/>
      <c r="I43" s="350"/>
      <c r="J43" s="350"/>
      <c r="K43" s="350"/>
      <c r="L43" s="350"/>
      <c r="M43" s="350"/>
      <c r="N43" s="350"/>
      <c r="O43" s="350"/>
      <c r="P43" s="350"/>
      <c r="Q43" s="372"/>
      <c r="R43" s="350"/>
      <c r="S43" s="350"/>
      <c r="T43" s="385"/>
    </row>
    <row r="44" spans="1:20" s="371" customFormat="1" ht="12" customHeight="1" hidden="1">
      <c r="A44" s="368" t="s">
        <v>318</v>
      </c>
      <c r="B44" s="367"/>
      <c r="C44" s="367">
        <f>SUM(I44:T44)</f>
        <v>0</v>
      </c>
      <c r="D44" s="368"/>
      <c r="E44" s="368"/>
      <c r="F44" s="368"/>
      <c r="G44" s="368"/>
      <c r="H44" s="377"/>
      <c r="I44" s="350"/>
      <c r="J44" s="350"/>
      <c r="K44" s="350"/>
      <c r="L44" s="350"/>
      <c r="M44" s="350"/>
      <c r="N44" s="350"/>
      <c r="O44" s="350"/>
      <c r="P44" s="350"/>
      <c r="Q44" s="372"/>
      <c r="R44" s="350"/>
      <c r="S44" s="350"/>
      <c r="T44" s="350"/>
    </row>
    <row r="45" spans="1:20" s="371" customFormat="1" ht="12" customHeight="1" hidden="1">
      <c r="A45" s="368" t="s">
        <v>319</v>
      </c>
      <c r="B45" s="367"/>
      <c r="C45" s="367">
        <f>SUM(I45:T45)</f>
        <v>0</v>
      </c>
      <c r="D45" s="368"/>
      <c r="E45" s="368"/>
      <c r="F45" s="368"/>
      <c r="G45" s="368"/>
      <c r="H45" s="377"/>
      <c r="I45" s="350"/>
      <c r="J45" s="350"/>
      <c r="K45" s="379"/>
      <c r="L45" s="350"/>
      <c r="M45" s="350"/>
      <c r="N45" s="350"/>
      <c r="O45" s="350"/>
      <c r="P45" s="350"/>
      <c r="Q45" s="372"/>
      <c r="R45" s="350"/>
      <c r="S45" s="350"/>
      <c r="T45" s="379"/>
    </row>
    <row r="46" spans="1:18" s="371" customFormat="1" ht="12" customHeight="1" hidden="1">
      <c r="A46" s="368" t="s">
        <v>320</v>
      </c>
      <c r="B46" s="367"/>
      <c r="C46" s="367"/>
      <c r="D46" s="368"/>
      <c r="E46" s="368"/>
      <c r="F46" s="368"/>
      <c r="G46" s="368"/>
      <c r="H46" s="377"/>
      <c r="I46" s="350"/>
      <c r="J46" s="350"/>
      <c r="K46" s="350"/>
      <c r="L46" s="350"/>
      <c r="M46" s="350"/>
      <c r="N46" s="350"/>
      <c r="O46" s="350"/>
      <c r="P46" s="350"/>
      <c r="Q46" s="372"/>
      <c r="R46" s="350"/>
    </row>
    <row r="47" spans="1:20" s="371" customFormat="1" ht="12" customHeight="1" hidden="1">
      <c r="A47" s="368" t="s">
        <v>321</v>
      </c>
      <c r="B47" s="367"/>
      <c r="C47" s="367">
        <f>SUM(I47:T47)</f>
        <v>0</v>
      </c>
      <c r="D47" s="368"/>
      <c r="E47" s="368"/>
      <c r="F47" s="368"/>
      <c r="G47" s="368"/>
      <c r="H47" s="377"/>
      <c r="I47" s="350"/>
      <c r="J47" s="350"/>
      <c r="K47" s="350"/>
      <c r="L47" s="350"/>
      <c r="M47" s="350"/>
      <c r="N47" s="350"/>
      <c r="O47" s="350"/>
      <c r="P47" s="350"/>
      <c r="Q47" s="372"/>
      <c r="R47" s="350"/>
      <c r="S47" s="350"/>
      <c r="T47" s="379"/>
    </row>
    <row r="48" spans="1:20" s="371" customFormat="1" ht="12" customHeight="1" hidden="1">
      <c r="A48" s="368" t="s">
        <v>322</v>
      </c>
      <c r="B48" s="367"/>
      <c r="C48" s="367">
        <f>SUM(I48:T48)</f>
        <v>0</v>
      </c>
      <c r="D48" s="368"/>
      <c r="E48" s="368"/>
      <c r="F48" s="368"/>
      <c r="G48" s="368"/>
      <c r="H48" s="377"/>
      <c r="I48" s="350"/>
      <c r="J48" s="350"/>
      <c r="K48" s="350"/>
      <c r="L48" s="350"/>
      <c r="M48" s="350"/>
      <c r="N48" s="350"/>
      <c r="O48" s="350"/>
      <c r="P48" s="350"/>
      <c r="Q48" s="372"/>
      <c r="R48" s="350"/>
      <c r="S48" s="350"/>
      <c r="T48" s="379"/>
    </row>
    <row r="49" spans="1:20" s="371" customFormat="1" ht="12" customHeight="1" hidden="1">
      <c r="A49" s="368" t="s">
        <v>323</v>
      </c>
      <c r="B49" s="367"/>
      <c r="C49" s="367">
        <f>SUM(I49:T49)</f>
        <v>0</v>
      </c>
      <c r="D49" s="368"/>
      <c r="E49" s="368"/>
      <c r="F49" s="368"/>
      <c r="G49" s="368"/>
      <c r="H49" s="377"/>
      <c r="I49" s="350"/>
      <c r="J49" s="350"/>
      <c r="K49" s="350"/>
      <c r="L49" s="350"/>
      <c r="M49" s="350"/>
      <c r="N49" s="350"/>
      <c r="O49" s="350"/>
      <c r="P49" s="350"/>
      <c r="Q49" s="372"/>
      <c r="R49" s="350"/>
      <c r="S49" s="350"/>
      <c r="T49" s="379"/>
    </row>
    <row r="50" spans="1:20" s="371" customFormat="1" ht="12" customHeight="1" hidden="1">
      <c r="A50" s="368" t="s">
        <v>324</v>
      </c>
      <c r="B50" s="367"/>
      <c r="C50" s="367">
        <f>SUM(I50:T50)</f>
        <v>0</v>
      </c>
      <c r="D50" s="368"/>
      <c r="E50" s="368"/>
      <c r="F50" s="368"/>
      <c r="G50" s="368"/>
      <c r="H50" s="377"/>
      <c r="I50" s="350"/>
      <c r="J50" s="350"/>
      <c r="K50" s="350"/>
      <c r="L50" s="350"/>
      <c r="M50" s="350"/>
      <c r="N50" s="350"/>
      <c r="O50" s="350"/>
      <c r="P50" s="350"/>
      <c r="Q50" s="372"/>
      <c r="R50" s="350"/>
      <c r="S50" s="350"/>
      <c r="T50" s="379"/>
    </row>
    <row r="51" spans="1:20" s="371" customFormat="1" ht="12" customHeight="1" hidden="1">
      <c r="A51" s="368" t="s">
        <v>325</v>
      </c>
      <c r="B51" s="367"/>
      <c r="C51" s="367">
        <f>SUM(I51:T51)</f>
        <v>0</v>
      </c>
      <c r="D51" s="368"/>
      <c r="E51" s="368"/>
      <c r="F51" s="368"/>
      <c r="G51" s="368"/>
      <c r="H51" s="377"/>
      <c r="I51" s="350"/>
      <c r="J51" s="350"/>
      <c r="K51" s="350"/>
      <c r="L51" s="350"/>
      <c r="M51" s="350"/>
      <c r="N51" s="350"/>
      <c r="O51" s="350"/>
      <c r="P51" s="350"/>
      <c r="Q51" s="372"/>
      <c r="R51" s="350"/>
      <c r="S51" s="350"/>
      <c r="T51" s="379"/>
    </row>
    <row r="52" spans="1:20" s="371" customFormat="1" ht="12" customHeight="1" hidden="1">
      <c r="A52" s="368" t="s">
        <v>326</v>
      </c>
      <c r="B52" s="367"/>
      <c r="C52" s="367">
        <f>SUM(I52:T52)</f>
        <v>0</v>
      </c>
      <c r="D52" s="368"/>
      <c r="E52" s="368"/>
      <c r="F52" s="368"/>
      <c r="G52" s="368"/>
      <c r="H52" s="377"/>
      <c r="I52" s="350"/>
      <c r="J52" s="350"/>
      <c r="K52" s="350"/>
      <c r="L52" s="350"/>
      <c r="M52" s="350"/>
      <c r="N52" s="350"/>
      <c r="O52" s="350"/>
      <c r="P52" s="350"/>
      <c r="Q52" s="372"/>
      <c r="R52" s="350"/>
      <c r="S52" s="350"/>
      <c r="T52" s="379"/>
    </row>
    <row r="53" spans="1:20" s="371" customFormat="1" ht="12">
      <c r="A53" s="373" t="s">
        <v>327</v>
      </c>
      <c r="B53" s="367"/>
      <c r="C53" s="367"/>
      <c r="D53" s="368"/>
      <c r="E53" s="368"/>
      <c r="F53" s="368"/>
      <c r="G53" s="368"/>
      <c r="H53" s="377"/>
      <c r="I53" s="350"/>
      <c r="J53" s="350"/>
      <c r="K53" s="350"/>
      <c r="L53" s="350"/>
      <c r="M53" s="350"/>
      <c r="N53" s="350"/>
      <c r="O53" s="350"/>
      <c r="P53" s="350"/>
      <c r="Q53" s="372"/>
      <c r="R53" s="350"/>
      <c r="S53" s="350"/>
      <c r="T53" s="350"/>
    </row>
    <row r="54" spans="1:20" s="371" customFormat="1" ht="12" customHeight="1">
      <c r="A54" s="368" t="s">
        <v>328</v>
      </c>
      <c r="B54" s="367">
        <f>SUM(I54:T54)</f>
        <v>149100</v>
      </c>
      <c r="C54" s="367"/>
      <c r="D54" s="368"/>
      <c r="E54" s="368"/>
      <c r="F54" s="368"/>
      <c r="G54" s="368"/>
      <c r="H54" s="377"/>
      <c r="I54" s="350"/>
      <c r="J54" s="350"/>
      <c r="K54" s="381">
        <v>149100</v>
      </c>
      <c r="L54" s="350"/>
      <c r="M54" s="350"/>
      <c r="N54" s="350"/>
      <c r="O54" s="350"/>
      <c r="P54" s="382"/>
      <c r="Q54" s="372"/>
      <c r="R54" s="383"/>
      <c r="S54" s="350"/>
      <c r="T54" s="350"/>
    </row>
    <row r="55" spans="1:20" s="371" customFormat="1" ht="12" customHeight="1" hidden="1">
      <c r="A55" s="368" t="s">
        <v>329</v>
      </c>
      <c r="B55" s="367"/>
      <c r="C55" s="367">
        <f>SUM(I55:T55)</f>
        <v>0</v>
      </c>
      <c r="D55" s="368"/>
      <c r="E55" s="368"/>
      <c r="F55" s="368"/>
      <c r="G55" s="368"/>
      <c r="H55" s="377"/>
      <c r="I55" s="350"/>
      <c r="J55" s="350"/>
      <c r="K55" s="350"/>
      <c r="L55" s="350"/>
      <c r="M55" s="379"/>
      <c r="N55" s="380"/>
      <c r="O55" s="386"/>
      <c r="P55" s="350"/>
      <c r="Q55" s="372"/>
      <c r="R55" s="350"/>
      <c r="S55" s="350"/>
      <c r="T55" s="379"/>
    </row>
    <row r="56" spans="1:19" s="371" customFormat="1" ht="12" customHeight="1" hidden="1">
      <c r="A56" s="368" t="s">
        <v>330</v>
      </c>
      <c r="B56" s="367"/>
      <c r="C56" s="367"/>
      <c r="D56" s="368"/>
      <c r="E56" s="368"/>
      <c r="F56" s="368"/>
      <c r="G56" s="368"/>
      <c r="H56" s="377"/>
      <c r="I56" s="350"/>
      <c r="J56" s="350"/>
      <c r="K56" s="350"/>
      <c r="L56" s="387"/>
      <c r="M56" s="350"/>
      <c r="N56" s="388"/>
      <c r="O56" s="350"/>
      <c r="P56" s="350"/>
      <c r="Q56" s="372"/>
      <c r="R56" s="350"/>
      <c r="S56" s="350"/>
    </row>
    <row r="57" spans="1:20" s="371" customFormat="1" ht="12" customHeight="1">
      <c r="A57" s="368" t="s">
        <v>331</v>
      </c>
      <c r="B57" s="367"/>
      <c r="C57" s="367">
        <f>SUM(I57:T57)</f>
        <v>6847.9</v>
      </c>
      <c r="D57" s="368"/>
      <c r="E57" s="368"/>
      <c r="F57" s="368"/>
      <c r="G57" s="368"/>
      <c r="H57" s="377"/>
      <c r="I57" s="350"/>
      <c r="J57" s="350"/>
      <c r="K57" s="350">
        <f>SUM(K59:K61)</f>
        <v>6847.9</v>
      </c>
      <c r="L57" s="350"/>
      <c r="M57" s="350"/>
      <c r="N57" s="350"/>
      <c r="O57" s="350"/>
      <c r="P57" s="350"/>
      <c r="Q57" s="389"/>
      <c r="R57" s="350"/>
      <c r="S57" s="380"/>
      <c r="T57" s="350"/>
    </row>
    <row r="58" spans="1:20" s="371" customFormat="1" ht="12" customHeight="1">
      <c r="A58" s="368" t="s">
        <v>332</v>
      </c>
      <c r="B58" s="367"/>
      <c r="C58" s="367"/>
      <c r="D58" s="368"/>
      <c r="E58" s="368"/>
      <c r="F58" s="368"/>
      <c r="G58" s="368"/>
      <c r="H58" s="377"/>
      <c r="I58" s="350"/>
      <c r="J58" s="350"/>
      <c r="K58" s="350"/>
      <c r="L58" s="350"/>
      <c r="M58" s="350"/>
      <c r="N58" s="350"/>
      <c r="O58" s="350"/>
      <c r="P58" s="350"/>
      <c r="Q58" s="372"/>
      <c r="R58" s="350"/>
      <c r="S58" s="350"/>
      <c r="T58" s="385"/>
    </row>
    <row r="59" spans="1:20" s="371" customFormat="1" ht="12" customHeight="1" hidden="1">
      <c r="A59" s="368"/>
      <c r="B59" s="367"/>
      <c r="C59" s="367"/>
      <c r="D59" s="368"/>
      <c r="E59" s="368"/>
      <c r="F59" s="368"/>
      <c r="G59" s="368"/>
      <c r="H59" s="377"/>
      <c r="I59" s="350"/>
      <c r="J59" s="350"/>
      <c r="K59" s="381">
        <v>2431.2</v>
      </c>
      <c r="L59" s="350"/>
      <c r="M59" s="350"/>
      <c r="N59" s="350"/>
      <c r="O59" s="350"/>
      <c r="P59" s="350"/>
      <c r="Q59" s="372"/>
      <c r="R59" s="350"/>
      <c r="S59" s="350"/>
      <c r="T59" s="385"/>
    </row>
    <row r="60" spans="1:20" s="371" customFormat="1" ht="12" customHeight="1" hidden="1">
      <c r="A60" s="368"/>
      <c r="B60" s="367"/>
      <c r="C60" s="367"/>
      <c r="D60" s="368"/>
      <c r="E60" s="368"/>
      <c r="F60" s="368"/>
      <c r="G60" s="368"/>
      <c r="H60" s="377"/>
      <c r="I60" s="350"/>
      <c r="J60" s="350"/>
      <c r="K60" s="381">
        <v>2603.2</v>
      </c>
      <c r="L60" s="350"/>
      <c r="M60" s="350"/>
      <c r="N60" s="350"/>
      <c r="O60" s="350"/>
      <c r="P60" s="350"/>
      <c r="Q60" s="372"/>
      <c r="R60" s="350"/>
      <c r="S60" s="350"/>
      <c r="T60" s="385"/>
    </row>
    <row r="61" spans="1:20" s="371" customFormat="1" ht="12" customHeight="1" hidden="1">
      <c r="A61" s="368"/>
      <c r="B61" s="367"/>
      <c r="C61" s="367"/>
      <c r="D61" s="368"/>
      <c r="E61" s="368"/>
      <c r="F61" s="368"/>
      <c r="G61" s="368"/>
      <c r="H61" s="377"/>
      <c r="I61" s="350"/>
      <c r="J61" s="350"/>
      <c r="K61" s="381">
        <v>1813.5</v>
      </c>
      <c r="L61" s="350"/>
      <c r="M61" s="350"/>
      <c r="N61" s="350"/>
      <c r="O61" s="350"/>
      <c r="P61" s="350"/>
      <c r="Q61" s="372"/>
      <c r="R61" s="350"/>
      <c r="S61" s="350"/>
      <c r="T61" s="385"/>
    </row>
    <row r="62" spans="1:19" s="371" customFormat="1" ht="12" customHeight="1" hidden="1">
      <c r="A62" s="368" t="s">
        <v>333</v>
      </c>
      <c r="B62" s="367"/>
      <c r="C62" s="367">
        <f aca="true" t="shared" si="0" ref="C62:C69">SUM(I62:T62)</f>
        <v>0</v>
      </c>
      <c r="D62" s="368"/>
      <c r="E62" s="368"/>
      <c r="F62" s="368"/>
      <c r="G62" s="368"/>
      <c r="H62" s="377"/>
      <c r="I62" s="350"/>
      <c r="J62" s="350"/>
      <c r="K62" s="350"/>
      <c r="L62" s="350"/>
      <c r="M62" s="350"/>
      <c r="N62" s="350"/>
      <c r="O62" s="350"/>
      <c r="P62" s="350"/>
      <c r="Q62" s="372"/>
      <c r="R62" s="379"/>
      <c r="S62" s="350"/>
    </row>
    <row r="63" spans="1:20" s="371" customFormat="1" ht="12" customHeight="1" hidden="1">
      <c r="A63" s="368" t="s">
        <v>334</v>
      </c>
      <c r="B63" s="367"/>
      <c r="C63" s="367">
        <f t="shared" si="0"/>
        <v>0</v>
      </c>
      <c r="D63" s="368"/>
      <c r="E63" s="368"/>
      <c r="F63" s="368"/>
      <c r="G63" s="368"/>
      <c r="H63" s="377"/>
      <c r="I63" s="350"/>
      <c r="J63" s="350"/>
      <c r="K63" s="350"/>
      <c r="L63" s="350"/>
      <c r="M63" s="350"/>
      <c r="N63" s="350"/>
      <c r="O63" s="350"/>
      <c r="P63" s="350"/>
      <c r="Q63" s="372"/>
      <c r="R63" s="350"/>
      <c r="S63" s="350"/>
      <c r="T63" s="350"/>
    </row>
    <row r="64" spans="1:20" s="371" customFormat="1" ht="14.25" customHeight="1" hidden="1">
      <c r="A64" s="368" t="s">
        <v>335</v>
      </c>
      <c r="B64" s="367"/>
      <c r="C64" s="367">
        <f t="shared" si="0"/>
        <v>0</v>
      </c>
      <c r="D64" s="368"/>
      <c r="E64" s="368"/>
      <c r="F64" s="368"/>
      <c r="G64" s="368"/>
      <c r="H64" s="377"/>
      <c r="I64" s="350"/>
      <c r="J64" s="350"/>
      <c r="K64" s="350"/>
      <c r="L64" s="350"/>
      <c r="M64" s="350"/>
      <c r="N64" s="350"/>
      <c r="O64" s="350"/>
      <c r="P64" s="350"/>
      <c r="Q64" s="372"/>
      <c r="R64" s="350"/>
      <c r="S64" s="350"/>
      <c r="T64" s="350"/>
    </row>
    <row r="65" spans="1:20" s="371" customFormat="1" ht="12" customHeight="1" hidden="1">
      <c r="A65" s="368" t="s">
        <v>336</v>
      </c>
      <c r="B65" s="367"/>
      <c r="C65" s="367">
        <f t="shared" si="0"/>
        <v>0</v>
      </c>
      <c r="D65" s="368"/>
      <c r="E65" s="368"/>
      <c r="F65" s="368"/>
      <c r="G65" s="368"/>
      <c r="H65" s="377"/>
      <c r="I65" s="350"/>
      <c r="J65" s="350"/>
      <c r="K65" s="379"/>
      <c r="L65" s="350"/>
      <c r="M65" s="350"/>
      <c r="N65" s="379"/>
      <c r="O65" s="350"/>
      <c r="P65" s="350"/>
      <c r="Q65" s="372"/>
      <c r="R65" s="350"/>
      <c r="S65" s="350"/>
      <c r="T65" s="350"/>
    </row>
    <row r="66" spans="1:20" s="371" customFormat="1" ht="12" customHeight="1" hidden="1">
      <c r="A66" s="368" t="s">
        <v>337</v>
      </c>
      <c r="B66" s="367"/>
      <c r="C66" s="367">
        <f t="shared" si="0"/>
        <v>0</v>
      </c>
      <c r="D66" s="368"/>
      <c r="E66" s="368"/>
      <c r="F66" s="368"/>
      <c r="G66" s="368"/>
      <c r="H66" s="377"/>
      <c r="I66" s="350"/>
      <c r="J66" s="350"/>
      <c r="K66" s="350"/>
      <c r="L66" s="350"/>
      <c r="M66" s="350"/>
      <c r="N66" s="350"/>
      <c r="O66" s="383"/>
      <c r="Q66" s="372"/>
      <c r="R66" s="350"/>
      <c r="S66" s="390"/>
      <c r="T66" s="350"/>
    </row>
    <row r="67" spans="1:20" s="371" customFormat="1" ht="14.25" customHeight="1" hidden="1">
      <c r="A67" s="368" t="s">
        <v>338</v>
      </c>
      <c r="B67" s="367"/>
      <c r="C67" s="367">
        <f t="shared" si="0"/>
        <v>0</v>
      </c>
      <c r="D67" s="368"/>
      <c r="E67" s="368"/>
      <c r="F67" s="368"/>
      <c r="G67" s="368"/>
      <c r="H67" s="377"/>
      <c r="I67" s="350"/>
      <c r="J67" s="350"/>
      <c r="K67" s="350"/>
      <c r="L67" s="350"/>
      <c r="M67" s="350"/>
      <c r="N67" s="350"/>
      <c r="O67" s="391"/>
      <c r="P67" s="391"/>
      <c r="Q67" s="372"/>
      <c r="R67" s="350"/>
      <c r="S67" s="350"/>
      <c r="T67" s="350"/>
    </row>
    <row r="68" spans="1:20" s="371" customFormat="1" ht="14.25" customHeight="1" hidden="1">
      <c r="A68" s="368" t="s">
        <v>339</v>
      </c>
      <c r="B68" s="367"/>
      <c r="C68" s="367">
        <f t="shared" si="0"/>
        <v>0</v>
      </c>
      <c r="D68" s="368"/>
      <c r="E68" s="368"/>
      <c r="F68" s="368"/>
      <c r="G68" s="368"/>
      <c r="H68" s="377"/>
      <c r="I68" s="350"/>
      <c r="J68" s="350"/>
      <c r="K68" s="350"/>
      <c r="L68" s="350"/>
      <c r="M68" s="350"/>
      <c r="N68" s="350"/>
      <c r="O68" s="350"/>
      <c r="P68" s="350"/>
      <c r="Q68" s="372"/>
      <c r="R68" s="350"/>
      <c r="S68" s="350"/>
      <c r="T68" s="350"/>
    </row>
    <row r="69" spans="1:20" s="371" customFormat="1" ht="12" customHeight="1" hidden="1">
      <c r="A69" s="368" t="s">
        <v>340</v>
      </c>
      <c r="B69" s="367"/>
      <c r="C69" s="367">
        <f t="shared" si="0"/>
        <v>0</v>
      </c>
      <c r="D69" s="368"/>
      <c r="E69" s="368"/>
      <c r="F69" s="368"/>
      <c r="G69" s="368"/>
      <c r="H69" s="377"/>
      <c r="I69" s="350"/>
      <c r="J69" s="350"/>
      <c r="K69" s="350"/>
      <c r="L69" s="350"/>
      <c r="M69" s="350"/>
      <c r="N69" s="350"/>
      <c r="O69" s="350"/>
      <c r="P69" s="350"/>
      <c r="Q69" s="389"/>
      <c r="R69" s="350"/>
      <c r="S69" s="379"/>
      <c r="T69" s="380"/>
    </row>
    <row r="70" spans="1:19" s="371" customFormat="1" ht="12">
      <c r="A70" s="373" t="s">
        <v>341</v>
      </c>
      <c r="B70" s="374">
        <f>SUM(B54:B69)</f>
        <v>149100</v>
      </c>
      <c r="C70" s="374">
        <f>SUM(C29:C69)</f>
        <v>50584.95</v>
      </c>
      <c r="D70" s="369"/>
      <c r="E70" s="369"/>
      <c r="F70" s="375"/>
      <c r="G70" s="369"/>
      <c r="H70" s="377"/>
      <c r="I70" s="350"/>
      <c r="J70" s="350"/>
      <c r="K70" s="350"/>
      <c r="L70" s="350"/>
      <c r="N70" s="350"/>
      <c r="O70" s="350"/>
      <c r="P70" s="350"/>
      <c r="Q70" s="372"/>
      <c r="R70" s="350"/>
      <c r="S70" s="350"/>
    </row>
    <row r="71" spans="1:20" s="371" customFormat="1" ht="12">
      <c r="A71" s="373" t="s">
        <v>342</v>
      </c>
      <c r="B71" s="374">
        <f>+B26-B70</f>
        <v>12666351.88</v>
      </c>
      <c r="C71" s="374">
        <f>+C26-C70</f>
        <v>92976694.20999998</v>
      </c>
      <c r="D71" s="373"/>
      <c r="E71" s="373"/>
      <c r="F71" s="375"/>
      <c r="G71" s="375">
        <f>+G26-C70-B70</f>
        <v>105643046.09</v>
      </c>
      <c r="H71" s="376"/>
      <c r="I71" s="350"/>
      <c r="J71" s="350"/>
      <c r="K71" s="350"/>
      <c r="L71" s="350"/>
      <c r="M71" s="350"/>
      <c r="N71" s="350"/>
      <c r="O71" s="350"/>
      <c r="P71" s="350"/>
      <c r="Q71" s="372"/>
      <c r="R71" s="350"/>
      <c r="S71" s="350"/>
      <c r="T71" s="350"/>
    </row>
    <row r="72" spans="1:20" s="371" customFormat="1" ht="12">
      <c r="A72" s="392"/>
      <c r="B72" s="393"/>
      <c r="C72" s="393"/>
      <c r="D72" s="392"/>
      <c r="E72" s="392"/>
      <c r="F72" s="376"/>
      <c r="G72" s="376"/>
      <c r="H72" s="376"/>
      <c r="I72" s="350"/>
      <c r="J72" s="350"/>
      <c r="K72" s="350"/>
      <c r="L72" s="350"/>
      <c r="M72" s="350"/>
      <c r="N72" s="350"/>
      <c r="O72" s="350"/>
      <c r="P72" s="350"/>
      <c r="Q72" s="372"/>
      <c r="R72" s="350"/>
      <c r="S72" s="350"/>
      <c r="T72" s="350"/>
    </row>
    <row r="73" spans="1:20" s="371" customFormat="1" ht="12">
      <c r="A73" s="392"/>
      <c r="B73" s="393"/>
      <c r="C73" s="393"/>
      <c r="D73" s="392"/>
      <c r="E73" s="392"/>
      <c r="F73" s="376"/>
      <c r="G73" s="376"/>
      <c r="H73" s="376"/>
      <c r="I73" s="350"/>
      <c r="J73" s="350"/>
      <c r="K73" s="350"/>
      <c r="L73" s="350"/>
      <c r="M73" s="350"/>
      <c r="N73" s="350"/>
      <c r="O73" s="350"/>
      <c r="P73" s="350"/>
      <c r="Q73" s="372"/>
      <c r="R73" s="350"/>
      <c r="S73" s="350"/>
      <c r="T73" s="350"/>
    </row>
    <row r="74" spans="1:20" ht="12">
      <c r="A74" s="190" t="s">
        <v>343</v>
      </c>
      <c r="B74" s="190" t="s">
        <v>344</v>
      </c>
      <c r="E74" s="358" t="s">
        <v>345</v>
      </c>
      <c r="G74" s="394"/>
      <c r="H74" s="394"/>
      <c r="I74" s="361"/>
      <c r="J74" s="361"/>
      <c r="K74" s="361"/>
      <c r="L74" s="361"/>
      <c r="M74" s="361"/>
      <c r="N74" s="361"/>
      <c r="O74" s="361"/>
      <c r="P74" s="361"/>
      <c r="S74" s="361"/>
      <c r="T74" s="361"/>
    </row>
    <row r="75" spans="2:8" ht="12">
      <c r="B75" s="190"/>
      <c r="E75" s="395"/>
      <c r="G75" s="394"/>
      <c r="H75" s="394"/>
    </row>
    <row r="76" spans="2:14" ht="12">
      <c r="B76" s="190"/>
      <c r="N76" s="361"/>
    </row>
    <row r="77" spans="1:8" ht="12">
      <c r="A77" s="346" t="s">
        <v>346</v>
      </c>
      <c r="B77" s="345" t="s">
        <v>78</v>
      </c>
      <c r="C77" s="345"/>
      <c r="D77" s="345"/>
      <c r="E77" s="345" t="s">
        <v>54</v>
      </c>
      <c r="F77" s="345"/>
      <c r="G77" s="345"/>
      <c r="H77" s="346"/>
    </row>
    <row r="78" spans="1:8" ht="12">
      <c r="A78" s="191" t="s">
        <v>347</v>
      </c>
      <c r="B78" s="396" t="s">
        <v>150</v>
      </c>
      <c r="C78" s="396"/>
      <c r="D78" s="396"/>
      <c r="E78" s="396" t="s">
        <v>56</v>
      </c>
      <c r="F78" s="396"/>
      <c r="G78" s="396"/>
      <c r="H78" s="191"/>
    </row>
    <row r="79" ht="12">
      <c r="F79" s="194"/>
    </row>
    <row r="84" ht="12">
      <c r="D84" s="194"/>
    </row>
  </sheetData>
  <sheetProtection password="9EB5" sheet="1" objects="1" scenarios="1" selectLockedCells="1" selectUnlockedCells="1"/>
  <mergeCells count="16">
    <mergeCell ref="F8:F10"/>
    <mergeCell ref="G8:G10"/>
    <mergeCell ref="B77:D77"/>
    <mergeCell ref="E77:G77"/>
    <mergeCell ref="B78:D78"/>
    <mergeCell ref="E78:G78"/>
    <mergeCell ref="A1:G1"/>
    <mergeCell ref="A2:G2"/>
    <mergeCell ref="A3:G3"/>
    <mergeCell ref="A5:G5"/>
    <mergeCell ref="A6:G6"/>
    <mergeCell ref="A8:A10"/>
    <mergeCell ref="B8:B10"/>
    <mergeCell ref="C8:C10"/>
    <mergeCell ref="D8:D10"/>
    <mergeCell ref="E8:E10"/>
  </mergeCells>
  <printOptions horizontalCentered="1"/>
  <pageMargins left="0.5" right="0.5" top="0.5" bottom="0.25" header="0.3" footer="0.3"/>
  <pageSetup fitToWidth="0" fitToHeight="1"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zoomScalePageLayoutView="0" workbookViewId="0" topLeftCell="A1">
      <pane xSplit="7" ySplit="2" topLeftCell="H21" activePane="bottomRight" state="frozen"/>
      <selection pane="topLeft" activeCell="A1" sqref="A1"/>
      <selection pane="topRight" activeCell="H1" sqref="H1"/>
      <selection pane="bottomLeft" activeCell="A3" sqref="A3"/>
      <selection pane="bottomRight" activeCell="F28" sqref="F27:F28"/>
    </sheetView>
  </sheetViews>
  <sheetFormatPr defaultColWidth="9.140625" defaultRowHeight="12.75"/>
  <cols>
    <col min="1" max="1" width="6.28125" style="162" customWidth="1"/>
    <col min="2" max="2" width="2.7109375" style="162" customWidth="1"/>
    <col min="3" max="3" width="44.7109375" style="162" customWidth="1"/>
    <col min="4" max="4" width="16.00390625" style="162" customWidth="1"/>
    <col min="5" max="5" width="1.57421875" style="162" customWidth="1"/>
    <col min="6" max="6" width="16.28125" style="162" customWidth="1"/>
    <col min="7" max="7" width="7.7109375" style="162" customWidth="1"/>
    <col min="8" max="16384" width="9.140625" style="162" customWidth="1"/>
  </cols>
  <sheetData>
    <row r="1" ht="15">
      <c r="G1" s="186" t="s">
        <v>348</v>
      </c>
    </row>
    <row r="2" ht="15">
      <c r="A2" s="190" t="s">
        <v>349</v>
      </c>
    </row>
    <row r="5" spans="1:7" ht="15.75">
      <c r="A5" s="397" t="s">
        <v>350</v>
      </c>
      <c r="B5" s="397"/>
      <c r="C5" s="397"/>
      <c r="D5" s="397"/>
      <c r="E5" s="397"/>
      <c r="F5" s="397"/>
      <c r="G5" s="397"/>
    </row>
    <row r="6" spans="1:31" ht="15">
      <c r="A6" s="167" t="s">
        <v>351</v>
      </c>
      <c r="B6" s="167"/>
      <c r="C6" s="167"/>
      <c r="D6" s="167"/>
      <c r="E6" s="167"/>
      <c r="F6" s="167"/>
      <c r="G6" s="167"/>
      <c r="I6" s="162" t="s">
        <v>5</v>
      </c>
      <c r="K6" s="162" t="s">
        <v>6</v>
      </c>
      <c r="M6" s="162" t="s">
        <v>7</v>
      </c>
      <c r="O6" s="162" t="s">
        <v>8</v>
      </c>
      <c r="Q6" s="162" t="s">
        <v>9</v>
      </c>
      <c r="S6" s="162" t="s">
        <v>10</v>
      </c>
      <c r="U6" s="162" t="s">
        <v>11</v>
      </c>
      <c r="W6" s="162" t="s">
        <v>12</v>
      </c>
      <c r="Y6" s="162" t="s">
        <v>13</v>
      </c>
      <c r="AA6" s="162" t="s">
        <v>14</v>
      </c>
      <c r="AC6" s="162" t="s">
        <v>15</v>
      </c>
      <c r="AE6" s="162" t="s">
        <v>16</v>
      </c>
    </row>
    <row r="8" ht="15">
      <c r="A8" s="186" t="s">
        <v>122</v>
      </c>
    </row>
    <row r="10" spans="1:6" ht="15">
      <c r="A10" s="186" t="s">
        <v>352</v>
      </c>
      <c r="E10" s="186" t="s">
        <v>353</v>
      </c>
      <c r="F10" s="398">
        <f>9699404.92-2837.86-420</f>
        <v>9696147.06</v>
      </c>
    </row>
    <row r="12" spans="1:3" ht="15">
      <c r="A12" s="186" t="s">
        <v>354</v>
      </c>
      <c r="C12" s="186" t="s">
        <v>355</v>
      </c>
    </row>
    <row r="13" spans="1:3" ht="15">
      <c r="A13" s="186"/>
      <c r="C13" s="162" t="s">
        <v>356</v>
      </c>
    </row>
    <row r="15" spans="3:6" ht="15">
      <c r="C15" s="186" t="s">
        <v>357</v>
      </c>
      <c r="F15" s="164"/>
    </row>
    <row r="16" ht="15">
      <c r="F16" s="164">
        <v>0</v>
      </c>
    </row>
    <row r="17" spans="6:8" ht="15">
      <c r="F17" s="164">
        <v>0</v>
      </c>
      <c r="H17" s="164"/>
    </row>
    <row r="18" ht="15">
      <c r="C18" s="186" t="s">
        <v>358</v>
      </c>
    </row>
    <row r="19" ht="15">
      <c r="F19" s="164">
        <v>0</v>
      </c>
    </row>
    <row r="20" ht="15">
      <c r="F20" s="164">
        <v>0</v>
      </c>
    </row>
    <row r="21" ht="15">
      <c r="C21" s="186" t="s">
        <v>359</v>
      </c>
    </row>
    <row r="22" ht="15">
      <c r="F22" s="164">
        <v>0</v>
      </c>
    </row>
    <row r="23" ht="15">
      <c r="F23" s="164">
        <v>0</v>
      </c>
    </row>
    <row r="24" ht="15">
      <c r="C24" s="186" t="s">
        <v>360</v>
      </c>
    </row>
    <row r="25" ht="15">
      <c r="F25" s="164">
        <v>0</v>
      </c>
    </row>
    <row r="26" ht="15">
      <c r="F26" s="164">
        <v>0</v>
      </c>
    </row>
    <row r="27" ht="15">
      <c r="F27" s="164"/>
    </row>
    <row r="28" spans="2:6" ht="15">
      <c r="B28" s="186" t="s">
        <v>29</v>
      </c>
      <c r="F28" s="164">
        <v>0</v>
      </c>
    </row>
    <row r="29" spans="2:6" ht="15.75" thickBot="1">
      <c r="B29" s="186" t="s">
        <v>161</v>
      </c>
      <c r="E29" s="186" t="s">
        <v>353</v>
      </c>
      <c r="F29" s="399">
        <f>F10-F28</f>
        <v>9696147.06</v>
      </c>
    </row>
    <row r="30" ht="15.75" thickTop="1"/>
    <row r="35" ht="15">
      <c r="D35" s="186" t="s">
        <v>361</v>
      </c>
    </row>
    <row r="36" ht="15"/>
    <row r="37" ht="15"/>
    <row r="38" ht="15">
      <c r="D38" s="400" t="s">
        <v>78</v>
      </c>
    </row>
    <row r="39" ht="15">
      <c r="D39" s="162" t="s">
        <v>150</v>
      </c>
    </row>
    <row r="43" ht="15">
      <c r="D43" s="186" t="s">
        <v>362</v>
      </c>
    </row>
    <row r="44" ht="15"/>
    <row r="45" ht="15"/>
    <row r="46" ht="15">
      <c r="D46" s="400" t="s">
        <v>54</v>
      </c>
    </row>
    <row r="47" ht="15">
      <c r="D47" s="162" t="s">
        <v>363</v>
      </c>
    </row>
  </sheetData>
  <sheetProtection password="9EB5" sheet="1" objects="1" scenarios="1"/>
  <mergeCells count="2">
    <mergeCell ref="A5:G5"/>
    <mergeCell ref="A6:G6"/>
  </mergeCells>
  <printOptions/>
  <pageMargins left="0.7" right="0.7" top="0.75" bottom="0.75" header="0.3" footer="0.3"/>
  <pageSetup fitToHeight="1" fitToWidth="1" orientation="portrait" scale="2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C48" sqref="C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</dc:creator>
  <cp:keywords/>
  <dc:description/>
  <cp:lastModifiedBy>Tin</cp:lastModifiedBy>
  <dcterms:created xsi:type="dcterms:W3CDTF">2022-06-07T00:12:15Z</dcterms:created>
  <dcterms:modified xsi:type="dcterms:W3CDTF">2022-06-07T02:04:09Z</dcterms:modified>
  <cp:category/>
  <cp:version/>
  <cp:contentType/>
  <cp:contentStatus/>
</cp:coreProperties>
</file>