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6"/>
  </bookViews>
  <sheets>
    <sheet name="2nd qtr" sheetId="1" r:id="rId1"/>
    <sheet name="cash advance" sheetId="2" r:id="rId2"/>
    <sheet name="manpower" sheetId="3" r:id="rId3"/>
    <sheet name="2ND BID - OUT" sheetId="4" r:id="rId4"/>
    <sheet name="TRUST FUND UTILIZATION" sheetId="5" r:id="rId5"/>
    <sheet name="Q2 - 2022" sheetId="6" r:id="rId6"/>
    <sheet name="May" sheetId="8" r:id="rId7"/>
  </sheets>
  <definedNames>
    <definedName name="Excel_BuiltIn_Print_Area_8" localSheetId="0">#REF!</definedName>
    <definedName name="Excel_BuiltIn_Print_Area_8">#REF!</definedName>
    <definedName name="_xlnm.Print_Area" localSheetId="6">May!$A:$G</definedName>
    <definedName name="_xlnm.Print_Area" localSheetId="5">'Q2 - 2022'!$A$1:$E$46</definedName>
    <definedName name="_xlnm.Print_Titles" localSheetId="3">'2ND BID - OUT'!$1:$10</definedName>
    <definedName name="_xlnm.Print_Titles" localSheetId="0">'2nd qtr'!$5:$6</definedName>
    <definedName name="_xlnm.Print_Titles" localSheetId="6">May!$8:$10</definedName>
    <definedName name="_xlnm.Print_Titles" localSheetId="5">'Q2 - 2022'!$4:$8</definedName>
    <definedName name="_xlnm.Print_Titles" localSheetId="4">'TRUST FUND UTILIZATION'!$1:$9</definedName>
  </definedNames>
  <calcPr calcId="144525"/>
</workbook>
</file>

<file path=xl/calcChain.xml><?xml version="1.0" encoding="utf-8"?>
<calcChain xmlns="http://schemas.openxmlformats.org/spreadsheetml/2006/main">
  <c r="C71" i="8" l="1"/>
  <c r="C70" i="8"/>
  <c r="C69" i="8"/>
  <c r="C68" i="8"/>
  <c r="C67" i="8"/>
  <c r="C66" i="8"/>
  <c r="C65" i="8"/>
  <c r="C64" i="8"/>
  <c r="M59" i="8"/>
  <c r="K59" i="8"/>
  <c r="C59" i="8" s="1"/>
  <c r="C57" i="8"/>
  <c r="M54" i="8"/>
  <c r="B54" i="8" s="1"/>
  <c r="B72" i="8" s="1"/>
  <c r="C52" i="8"/>
  <c r="C51" i="8"/>
  <c r="C50" i="8"/>
  <c r="C49" i="8"/>
  <c r="C48" i="8"/>
  <c r="C47" i="8"/>
  <c r="C45" i="8"/>
  <c r="C44" i="8"/>
  <c r="C43" i="8"/>
  <c r="C40" i="8"/>
  <c r="C39" i="8"/>
  <c r="C38" i="8"/>
  <c r="C37" i="8"/>
  <c r="C35" i="8"/>
  <c r="C34" i="8"/>
  <c r="M29" i="8"/>
  <c r="C29" i="8" s="1"/>
  <c r="L29" i="8"/>
  <c r="K29" i="8"/>
  <c r="F26" i="8"/>
  <c r="B26" i="8"/>
  <c r="B73" i="8" s="1"/>
  <c r="G24" i="8"/>
  <c r="C22" i="8"/>
  <c r="C21" i="8"/>
  <c r="G20" i="8"/>
  <c r="C18" i="8"/>
  <c r="C26" i="8" s="1"/>
  <c r="C16" i="8"/>
  <c r="G12" i="8"/>
  <c r="C72" i="8" l="1"/>
  <c r="C73" i="8" s="1"/>
  <c r="G13" i="8"/>
  <c r="G26" i="8" s="1"/>
  <c r="G73" i="8" s="1"/>
  <c r="E50" i="6" l="1"/>
  <c r="E51" i="6" s="1"/>
  <c r="G41" i="6"/>
  <c r="G38" i="6"/>
  <c r="J36" i="6"/>
  <c r="J34" i="6"/>
  <c r="G33" i="6"/>
  <c r="J33" i="6" s="1"/>
  <c r="G32" i="6"/>
  <c r="J32" i="6" s="1"/>
  <c r="D32" i="6"/>
  <c r="E33" i="6" s="1"/>
  <c r="J31" i="6"/>
  <c r="J30" i="6"/>
  <c r="J27" i="6"/>
  <c r="E25" i="6"/>
  <c r="E35" i="6" s="1"/>
  <c r="G24" i="6"/>
  <c r="J24" i="6" s="1"/>
  <c r="D24" i="6"/>
  <c r="J23" i="6"/>
  <c r="J22" i="6"/>
  <c r="J21" i="6"/>
  <c r="J20" i="6"/>
  <c r="J19" i="6"/>
  <c r="G18" i="6"/>
  <c r="J18" i="6" s="1"/>
  <c r="D18" i="6"/>
  <c r="J17" i="6"/>
  <c r="J16" i="6"/>
  <c r="J15" i="6"/>
  <c r="J13" i="6"/>
  <c r="J12" i="6"/>
  <c r="G25" i="6" l="1"/>
  <c r="L64" i="5"/>
  <c r="L63" i="5"/>
  <c r="L62" i="5"/>
  <c r="G62" i="5"/>
  <c r="L61" i="5"/>
  <c r="L60" i="5"/>
  <c r="L59" i="5"/>
  <c r="L58" i="5"/>
  <c r="L57" i="5"/>
  <c r="L56" i="5"/>
  <c r="L55" i="5"/>
  <c r="L54" i="5"/>
  <c r="L53" i="5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H43" i="5" s="1"/>
  <c r="L42" i="5"/>
  <c r="G42" i="5"/>
  <c r="F42" i="5"/>
  <c r="L41" i="5"/>
  <c r="L40" i="5"/>
  <c r="L39" i="5"/>
  <c r="L38" i="5"/>
  <c r="L37" i="5"/>
  <c r="L36" i="5"/>
  <c r="L35" i="5"/>
  <c r="G34" i="5"/>
  <c r="L34" i="5" s="1"/>
  <c r="L33" i="5"/>
  <c r="L32" i="5"/>
  <c r="L31" i="5"/>
  <c r="G31" i="5"/>
  <c r="F31" i="5" s="1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H15" i="5" s="1"/>
  <c r="L14" i="5"/>
  <c r="L13" i="5"/>
  <c r="L12" i="5"/>
  <c r="H12" i="5"/>
  <c r="F12" i="5"/>
  <c r="C11" i="5"/>
  <c r="H11" i="5" s="1"/>
  <c r="L10" i="5"/>
  <c r="H10" i="5"/>
  <c r="G10" i="5"/>
  <c r="F10" i="5"/>
  <c r="J25" i="6" l="1"/>
  <c r="G35" i="6"/>
  <c r="J35" i="6" s="1"/>
  <c r="L11" i="5"/>
  <c r="L15" i="5"/>
  <c r="F34" i="5"/>
  <c r="L43" i="5"/>
  <c r="H34" i="5"/>
  <c r="H44" i="5"/>
  <c r="H46" i="5"/>
  <c r="J22" i="3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<sst xmlns="http://schemas.openxmlformats.org/spreadsheetml/2006/main" count="546" uniqueCount="429">
  <si>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</si>
  <si>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</si>
  <si>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</si>
  <si>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</si>
  <si>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</si>
  <si>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</si>
  <si>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</si>
  <si>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</si>
  <si>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</si>
  <si>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</si>
  <si>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</si>
  <si>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</si>
  <si>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</si>
  <si>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</si>
  <si>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</si>
  <si>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</si>
  <si>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</si>
  <si>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</si>
  <si>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</si>
  <si>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</si>
  <si>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</si>
  <si>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</si>
  <si>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</si>
  <si>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</si>
  <si>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</si>
  <si>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</si>
  <si>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</si>
  <si>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</si>
  <si>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</si>
  <si>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</si>
  <si>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</si>
  <si>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</si>
  <si>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</si>
  <si>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</si>
  <si>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</si>
  <si>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</si>
  <si>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</si>
  <si>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</si>
  <si>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</si>
  <si>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</si>
  <si>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</si>
  <si>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</si>
  <si>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</si>
  <si>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</si>
  <si>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</si>
  <si>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</si>
  <si>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</si>
  <si>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</si>
  <si>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</si>
  <si>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</si>
  <si>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</si>
  <si>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</si>
  <si>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</si>
  <si>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</si>
  <si>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</si>
  <si>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</si>
  <si>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</si>
  <si>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</si>
  <si>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</si>
  <si>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</si>
  <si>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</si>
  <si>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</si>
  <si>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</si>
  <si>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</si>
  <si>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</si>
  <si>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</si>
  <si>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</si>
  <si>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</si>
  <si>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</si>
  <si>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</si>
  <si>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</si>
  <si>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</si>
  <si>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</si>
  <si>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</si>
  <si>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</si>
  <si>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</si>
  <si>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</si>
  <si>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</si>
  <si>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</si>
  <si>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</si>
  <si>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</si>
  <si>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</si>
  <si>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</si>
  <si>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</si>
  <si>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</si>
  <si>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</si>
  <si>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</si>
  <si>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</si>
  <si>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</si>
  <si>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</si>
  <si>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</si>
  <si>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</si>
  <si>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</si>
  <si>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</si>
  <si>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</si>
  <si>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</si>
  <si>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</si>
  <si>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</si>
  <si>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</si>
  <si>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</si>
  <si>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</si>
  <si>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</si>
  <si>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</si>
  <si>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</si>
  <si>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</si>
  <si>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</si>
  <si>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</si>
  <si>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</si>
  <si>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</si>
  <si>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</si>
  <si>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</si>
  <si>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</si>
  <si>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</si>
  <si>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</si>
  <si>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</si>
  <si>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</si>
  <si>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</si>
  <si>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</si>
  <si>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</si>
  <si>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</si>
  <si>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</si>
  <si>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</si>
  <si>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</si>
  <si>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</si>
  <si>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 xml:space="preserve">       BAC CHAIRMAN                         BAC VICE CHAIRMAN                        BAC MEMBER                                             BAC MEMBER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</si>
  <si>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</si>
  <si>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</si>
  <si>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</si>
  <si>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</si>
  <si>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</si>
  <si>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</si>
  <si>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</si>
  <si>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</si>
  <si>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</si>
  <si>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</si>
  <si>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</si>
  <si>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</si>
  <si>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</si>
  <si>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</si>
  <si>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</si>
  <si>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</si>
  <si>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</si>
  <si>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</si>
  <si>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</si>
  <si>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</si>
  <si>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</si>
  <si>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</si>
  <si>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</si>
  <si>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</si>
  <si>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</si>
  <si>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</si>
  <si>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June 17, 2022</t>
  </si>
  <si>
    <t>114 Ligaya St. 7th Ave., Barangay 122, District 2, Caloocan City</t>
  </si>
  <si>
    <t>ANGELITO P. CARRIEDO</t>
  </si>
  <si>
    <t>JPLC TRADING</t>
  </si>
  <si>
    <t>PURCHASE OF SPARE PARTS FOR THE REPAIR OF HEAVY EQUIPMENT</t>
  </si>
  <si>
    <t>June 15, 2022</t>
  </si>
  <si>
    <t>2119 Zamora St. San Roque, Tarlac City</t>
  </si>
  <si>
    <t>NORMA M. SAMSON</t>
  </si>
  <si>
    <t>GREGMAN'S GENERAL MERCHANDISE</t>
  </si>
  <si>
    <t>PURCHASE OF MEDALS</t>
  </si>
  <si>
    <t>June 08, 2022</t>
  </si>
  <si>
    <t>Brgy. #2 Ablan, City of Batac, Ilocos Norte</t>
  </si>
  <si>
    <t>LINABEL RUTH C. SAGUN</t>
  </si>
  <si>
    <t>MARGARITA'S CATERING</t>
  </si>
  <si>
    <t>PROCUREMENT OF MEALS FOR THE INAUGURATION</t>
  </si>
  <si>
    <t>June 01, 2022</t>
  </si>
  <si>
    <t>March 23, 2022</t>
  </si>
  <si>
    <t>Brgy. #14 P Acosta St., Laoag City, Ilocos Norte</t>
  </si>
  <si>
    <t>JADE M. PARADO</t>
  </si>
  <si>
    <t>MSTRIT.COM COMPUTER AND MARKETING SERVICES</t>
  </si>
  <si>
    <t>PURCHASE OF 33 UNITS LAPTOP</t>
  </si>
  <si>
    <t>PURCHASE OF ONE UNIT HEMATOLOGY ANALYZER FOR THE CITY HEALTH OFFICE-CLINICAL LABORATORY</t>
  </si>
  <si>
    <t>PURCHASE OF VARIOUS MEDICINES AND MEDICAL SUPPLIES FOR THE BARANGAY MEDICAL MISSION</t>
  </si>
  <si>
    <t>ABM-A BUILDER MARKETING</t>
  </si>
  <si>
    <t>PROVISION OF FREE VITAMIN C WITH ZINC AND MULTI-VITAMINS</t>
  </si>
  <si>
    <t>11 Heroes Avenue Kalayaan Village, Quebiawan, City of San Fernando, Pampanga</t>
  </si>
  <si>
    <t>CHRISTOPHER P. CALDERON</t>
  </si>
  <si>
    <t>VAXSHOT PHARMACEUTICAL</t>
  </si>
  <si>
    <t>PROVISION OF ANTI-PNEUMONIA AND ANTI-FLU VACCINES</t>
  </si>
  <si>
    <t>Pre-bid Conference</t>
  </si>
  <si>
    <t>Pre-Proc Conference</t>
  </si>
  <si>
    <t>Date of Bidding</t>
  </si>
  <si>
    <t>Bid Amount             (In Php)</t>
  </si>
  <si>
    <t xml:space="preserve"> Address of Bidder</t>
  </si>
  <si>
    <t>Name of  Supplier</t>
  </si>
  <si>
    <t>Winning Bidder</t>
  </si>
  <si>
    <t>Approved Budget for Contract              (In Php)</t>
  </si>
  <si>
    <t>Item Description</t>
  </si>
  <si>
    <t>Reference No.</t>
  </si>
  <si>
    <t>No.</t>
  </si>
  <si>
    <t>APRIL TO JUNE</t>
  </si>
  <si>
    <t>Second Quarter 2022</t>
  </si>
  <si>
    <t>GOODS &amp; SERVICES BID-OUT</t>
  </si>
  <si>
    <t>FDP  Form 10a-Bid Results on Goods &amp; Services</t>
  </si>
  <si>
    <t>FDP Form 6 - Trust Fund Utilization</t>
  </si>
  <si>
    <t>CONSOLIDATED QUARTERLY REPORT ON GOVERNMENT PROJECTS, PROGRAMS or ACTIVITIES</t>
  </si>
  <si>
    <t>FOR THE 2nd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</si>
  <si>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</si>
  <si>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</si>
  <si>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</si>
  <si>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</si>
  <si>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</si>
  <si>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</si>
  <si>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</si>
  <si>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</si>
  <si>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</si>
  <si>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</si>
  <si>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</si>
  <si>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</si>
  <si>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</si>
  <si>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</si>
  <si>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</si>
  <si>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</si>
  <si>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</si>
  <si>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</si>
  <si>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</si>
  <si>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</si>
  <si>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</si>
  <si>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</si>
  <si>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</si>
  <si>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</si>
  <si>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</si>
  <si>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</si>
  <si>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</si>
  <si>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</si>
  <si>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</si>
  <si>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</si>
  <si>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</si>
  <si>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</si>
  <si>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</si>
  <si>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</si>
  <si>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</si>
  <si>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</si>
  <si>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</si>
  <si>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</si>
  <si>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</si>
  <si>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</si>
  <si>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</si>
  <si>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</si>
  <si>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</si>
  <si>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</si>
  <si>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</si>
  <si>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</si>
  <si>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</si>
  <si>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</si>
  <si>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</si>
  <si>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</si>
  <si>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</si>
  <si>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For First Billing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</si>
  <si>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</si>
  <si>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</si>
  <si>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</si>
  <si>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</si>
  <si>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</si>
  <si>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</si>
  <si>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</si>
  <si>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</si>
  <si>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</si>
  <si>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</si>
  <si>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</si>
  <si>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</si>
  <si>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</si>
  <si>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</si>
  <si>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</si>
  <si>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</si>
  <si>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</si>
  <si>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</si>
  <si>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</si>
  <si>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</si>
  <si>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</si>
  <si>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</si>
  <si>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</si>
  <si>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</si>
  <si>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</si>
  <si>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</si>
  <si>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</si>
  <si>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</si>
  <si>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</si>
  <si>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</si>
  <si>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</si>
  <si>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</si>
  <si>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</si>
  <si>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</si>
  <si>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</si>
  <si>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</si>
  <si>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</si>
  <si>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</si>
  <si>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</si>
  <si>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</si>
  <si>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</si>
  <si>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</si>
  <si>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</si>
  <si>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</si>
  <si>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</si>
  <si>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</si>
  <si>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</si>
  <si>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</si>
  <si>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</si>
  <si>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</si>
  <si>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</si>
  <si>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</si>
  <si>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</si>
  <si>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</si>
  <si>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</si>
  <si>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</si>
  <si>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</si>
  <si>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</si>
  <si>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</si>
  <si>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</si>
  <si>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</si>
  <si>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</si>
  <si>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</si>
  <si>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</si>
  <si>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</si>
  <si>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</si>
  <si>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</si>
  <si>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</si>
  <si>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</si>
  <si>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</si>
  <si>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</si>
  <si>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</si>
  <si>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</si>
  <si>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</si>
  <si>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</si>
  <si>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</si>
  <si>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City Accountant</t>
  </si>
  <si>
    <t>FDP Form 9 - Statement of Cash Flow</t>
  </si>
  <si>
    <t>(COA Form)</t>
  </si>
  <si>
    <t>STATEMENT OF CASH FLOWS</t>
  </si>
  <si>
    <t>For the Period Ended June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</si>
  <si>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</si>
  <si>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</si>
  <si>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</si>
  <si>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</si>
  <si>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</si>
  <si>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</si>
  <si>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</si>
  <si>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</si>
  <si>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</si>
  <si>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</si>
  <si>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</si>
  <si>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</si>
  <si>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</si>
  <si>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</si>
  <si>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</si>
  <si>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</si>
  <si>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</si>
  <si>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</si>
  <si>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</si>
  <si>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</si>
  <si>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</si>
  <si>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</si>
  <si>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</si>
  <si>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</si>
  <si>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June 30, 2022</t>
  </si>
  <si>
    <t xml:space="preserve">                     CERTIFIED CORRECT:</t>
  </si>
  <si>
    <t>NOTED BY: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</si>
  <si>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</si>
  <si>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</si>
  <si>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</si>
  <si>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</si>
  <si>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</si>
  <si>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</si>
  <si>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</si>
  <si>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</si>
  <si>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</si>
  <si>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</si>
  <si>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</si>
  <si>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</si>
  <si>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</si>
  <si>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</si>
  <si>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</si>
  <si>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As of May 31, 2022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</si>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</sst>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;&quot; (&quot;#,##0.00\);&quot; -&quot;#\ ;@\ "/>
    <numFmt numFmtId="165" formatCode="[$-409]mmmm\ d\,\ yyyy;@"/>
    <numFmt numFmtId="166" formatCode="[$-3409]mmmm\ dd\,\ yyyy;@"/>
    <numFmt numFmtId="167" formatCode="_-* #,##0.00_-;\-* #,##0.00_-;_-* &quot;-&quot;??_-;_-@_-"/>
  </numFmts>
  <fonts count="9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2" borderId="0" applyNumberFormat="0" applyBorder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23" borderId="0" applyNumberFormat="0" applyBorder="0" applyAlignment="0" applyProtection="0"/>
    <xf numFmtId="0" fontId="75" fillId="7" borderId="0" applyNumberFormat="0" applyBorder="0" applyAlignment="0" applyProtection="0"/>
    <xf numFmtId="0" fontId="76" fillId="24" borderId="38" applyNumberFormat="0" applyAlignment="0" applyProtection="0"/>
    <xf numFmtId="0" fontId="77" fillId="25" borderId="3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8" borderId="0" applyNumberFormat="0" applyBorder="0" applyAlignment="0" applyProtection="0"/>
    <xf numFmtId="0" fontId="80" fillId="0" borderId="40" applyNumberFormat="0" applyFill="0" applyAlignment="0" applyProtection="0"/>
    <xf numFmtId="0" fontId="81" fillId="0" borderId="41" applyNumberFormat="0" applyFill="0" applyAlignment="0" applyProtection="0"/>
    <xf numFmtId="0" fontId="82" fillId="0" borderId="42" applyNumberFormat="0" applyFill="0" applyAlignment="0" applyProtection="0"/>
    <xf numFmtId="0" fontId="82" fillId="0" borderId="0" applyNumberFormat="0" applyFill="0" applyBorder="0" applyAlignment="0" applyProtection="0"/>
    <xf numFmtId="0" fontId="83" fillId="11" borderId="38" applyNumberFormat="0" applyAlignment="0" applyProtection="0"/>
    <xf numFmtId="0" fontId="84" fillId="0" borderId="43" applyNumberFormat="0" applyFill="0" applyAlignment="0" applyProtection="0"/>
    <xf numFmtId="0" fontId="85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27" borderId="44" applyNumberFormat="0" applyFont="0" applyAlignment="0" applyProtection="0"/>
    <xf numFmtId="0" fontId="86" fillId="24" borderId="45" applyNumberFormat="0" applyAlignment="0" applyProtection="0"/>
    <xf numFmtId="0" fontId="87" fillId="0" borderId="0" applyNumberFormat="0" applyFill="0" applyBorder="0" applyAlignment="0" applyProtection="0"/>
    <xf numFmtId="0" fontId="88" fillId="0" borderId="46" applyNumberFormat="0" applyFill="0" applyAlignment="0" applyProtection="0"/>
    <xf numFmtId="0" fontId="89" fillId="0" borderId="0" applyNumberFormat="0" applyFill="0" applyBorder="0" applyAlignment="0" applyProtection="0"/>
  </cellStyleXfs>
  <cellXfs count="485">
    <xf numFmtId="0" fontId="0" fillId="0" borderId="0" xfId="0"/>
    <xf numFmtId="0" fontId="0" fillId="2" borderId="0" xfId="0" applyFill="1"/>
    <xf numFmtId="164" fontId="7" fillId="2" borderId="0" xfId="1" applyFill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3" fillId="2" borderId="0" xfId="0" applyFont="1" applyFill="1"/>
    <xf numFmtId="0" fontId="14" fillId="2" borderId="13" xfId="0" applyFont="1" applyFill="1" applyBorder="1" applyAlignment="1">
      <alignment horizontal="center" vertical="top" wrapText="1"/>
    </xf>
    <xf numFmtId="164" fontId="12" fillId="2" borderId="12" xfId="1" applyFont="1" applyFill="1" applyBorder="1" applyAlignment="1">
      <alignment horizontal="center" vertical="top" wrapText="1"/>
    </xf>
    <xf numFmtId="0" fontId="8" fillId="2" borderId="14" xfId="0" applyFont="1" applyFill="1" applyBorder="1" applyAlignment="1"/>
    <xf numFmtId="0" fontId="15" fillId="2" borderId="0" xfId="0" applyFont="1" applyFill="1" applyBorder="1" applyAlignment="1"/>
    <xf numFmtId="0" fontId="16" fillId="2" borderId="15" xfId="0" applyFont="1" applyFill="1" applyBorder="1" applyAlignment="1"/>
    <xf numFmtId="0" fontId="16" fillId="2" borderId="16" xfId="0" applyFont="1" applyFill="1" applyBorder="1" applyAlignment="1">
      <alignment vertical="top"/>
    </xf>
    <xf numFmtId="164" fontId="16" fillId="2" borderId="17" xfId="1" applyFont="1" applyFill="1" applyBorder="1" applyAlignment="1">
      <alignment vertical="top"/>
    </xf>
    <xf numFmtId="164" fontId="11" fillId="2" borderId="17" xfId="1" applyFont="1" applyFill="1" applyBorder="1" applyAlignment="1">
      <alignment vertical="top"/>
    </xf>
    <xf numFmtId="164" fontId="11" fillId="2" borderId="18" xfId="1" applyFont="1" applyFill="1" applyBorder="1" applyAlignment="1">
      <alignment vertical="top"/>
    </xf>
    <xf numFmtId="164" fontId="11" fillId="2" borderId="19" xfId="1" applyFont="1" applyFill="1" applyBorder="1" applyAlignment="1">
      <alignment vertical="top"/>
    </xf>
    <xf numFmtId="0" fontId="11" fillId="2" borderId="18" xfId="0" applyFont="1" applyFill="1" applyBorder="1" applyAlignment="1">
      <alignment vertical="top"/>
    </xf>
    <xf numFmtId="9" fontId="11" fillId="2" borderId="18" xfId="2" applyFont="1" applyFill="1" applyBorder="1" applyAlignment="1">
      <alignment vertical="top"/>
    </xf>
    <xf numFmtId="0" fontId="16" fillId="2" borderId="17" xfId="0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11" fillId="2" borderId="0" xfId="1" applyFont="1" applyFill="1" applyBorder="1" applyAlignment="1">
      <alignment vertical="top"/>
    </xf>
    <xf numFmtId="2" fontId="11" fillId="2" borderId="17" xfId="1" applyNumberFormat="1" applyFont="1" applyFill="1" applyBorder="1" applyAlignment="1">
      <alignment vertical="top"/>
    </xf>
    <xf numFmtId="0" fontId="15" fillId="0" borderId="0" xfId="0" applyFont="1" applyFill="1" applyBorder="1"/>
    <xf numFmtId="164" fontId="16" fillId="2" borderId="20" xfId="1" applyFont="1" applyFill="1" applyBorder="1" applyAlignment="1">
      <alignment vertical="top"/>
    </xf>
    <xf numFmtId="164" fontId="11" fillId="2" borderId="9" xfId="1" applyFont="1" applyFill="1" applyBorder="1" applyAlignment="1">
      <alignment vertical="top"/>
    </xf>
    <xf numFmtId="164" fontId="11" fillId="2" borderId="12" xfId="1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9" fontId="11" fillId="2" borderId="12" xfId="2" applyFont="1" applyFill="1" applyBorder="1" applyAlignment="1">
      <alignment vertical="top"/>
    </xf>
    <xf numFmtId="2" fontId="11" fillId="2" borderId="21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4" fontId="17" fillId="2" borderId="0" xfId="1" applyFont="1" applyFill="1" applyBorder="1" applyAlignment="1">
      <alignment vertical="top"/>
    </xf>
    <xf numFmtId="164" fontId="18" fillId="2" borderId="0" xfId="1" applyFont="1" applyFill="1" applyBorder="1" applyAlignment="1">
      <alignment vertical="top"/>
    </xf>
    <xf numFmtId="164" fontId="18" fillId="2" borderId="18" xfId="1" applyFont="1" applyFill="1" applyBorder="1" applyAlignment="1">
      <alignment vertical="top"/>
    </xf>
    <xf numFmtId="0" fontId="18" fillId="2" borderId="18" xfId="0" applyFont="1" applyFill="1" applyBorder="1" applyAlignment="1">
      <alignment vertical="top"/>
    </xf>
    <xf numFmtId="9" fontId="18" fillId="2" borderId="18" xfId="2" applyFont="1" applyFill="1" applyBorder="1" applyAlignment="1">
      <alignment vertical="top"/>
    </xf>
    <xf numFmtId="2" fontId="18" fillId="2" borderId="17" xfId="1" applyNumberFormat="1" applyFont="1" applyFill="1" applyBorder="1" applyAlignment="1">
      <alignment vertical="top"/>
    </xf>
    <xf numFmtId="0" fontId="8" fillId="2" borderId="22" xfId="0" applyFont="1" applyFill="1" applyBorder="1" applyAlignment="1"/>
    <xf numFmtId="0" fontId="15" fillId="2" borderId="23" xfId="0" applyFont="1" applyFill="1" applyBorder="1" applyAlignment="1"/>
    <xf numFmtId="164" fontId="18" fillId="0" borderId="24" xfId="1" applyFont="1" applyBorder="1" applyAlignment="1"/>
    <xf numFmtId="0" fontId="11" fillId="2" borderId="25" xfId="0" applyFont="1" applyFill="1" applyBorder="1" applyAlignment="1">
      <alignment vertical="top"/>
    </xf>
    <xf numFmtId="4" fontId="19" fillId="0" borderId="26" xfId="0" applyNumberFormat="1" applyFont="1" applyBorder="1" applyAlignment="1">
      <alignment vertical="top"/>
    </xf>
    <xf numFmtId="164" fontId="17" fillId="2" borderId="27" xfId="1" applyFont="1" applyFill="1" applyBorder="1" applyAlignment="1" applyProtection="1">
      <alignment horizontal="right" vertical="top"/>
    </xf>
    <xf numFmtId="164" fontId="17" fillId="2" borderId="28" xfId="1" applyFont="1" applyFill="1" applyBorder="1" applyAlignment="1" applyProtection="1">
      <alignment horizontal="right" vertical="top"/>
    </xf>
    <xf numFmtId="0" fontId="18" fillId="2" borderId="28" xfId="0" applyFont="1" applyFill="1" applyBorder="1" applyAlignment="1">
      <alignment vertical="top"/>
    </xf>
    <xf numFmtId="9" fontId="18" fillId="2" borderId="28" xfId="2" applyFont="1" applyFill="1" applyBorder="1" applyAlignment="1">
      <alignment vertical="top"/>
    </xf>
    <xf numFmtId="164" fontId="20" fillId="2" borderId="25" xfId="1" applyFont="1" applyFill="1" applyBorder="1" applyAlignment="1" applyProtection="1">
      <alignment horizontal="right" vertical="top"/>
    </xf>
    <xf numFmtId="0" fontId="21" fillId="2" borderId="28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4" fontId="23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7" fillId="2" borderId="0" xfId="1" applyFill="1" applyAlignment="1">
      <alignment vertical="top"/>
    </xf>
    <xf numFmtId="0" fontId="8" fillId="2" borderId="14" xfId="0" applyFont="1" applyFill="1" applyBorder="1" applyAlignment="1">
      <alignment vertical="top"/>
    </xf>
    <xf numFmtId="0" fontId="16" fillId="2" borderId="15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 wrapText="1"/>
    </xf>
    <xf numFmtId="164" fontId="11" fillId="2" borderId="7" xfId="1" applyFont="1" applyFill="1" applyBorder="1" applyAlignment="1">
      <alignment vertical="top"/>
    </xf>
    <xf numFmtId="164" fontId="11" fillId="2" borderId="13" xfId="1" applyFont="1" applyFill="1" applyBorder="1" applyAlignment="1">
      <alignment vertical="top"/>
    </xf>
    <xf numFmtId="164" fontId="11" fillId="2" borderId="6" xfId="1" applyFont="1" applyFill="1" applyBorder="1" applyAlignment="1">
      <alignment vertical="top"/>
    </xf>
    <xf numFmtId="4" fontId="23" fillId="0" borderId="20" xfId="0" applyNumberFormat="1" applyFont="1" applyBorder="1" applyAlignment="1">
      <alignment vertical="top"/>
    </xf>
    <xf numFmtId="164" fontId="11" fillId="2" borderId="20" xfId="1" applyFont="1" applyFill="1" applyBorder="1" applyAlignment="1">
      <alignment vertical="top"/>
    </xf>
    <xf numFmtId="2" fontId="11" fillId="2" borderId="12" xfId="1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8" fillId="2" borderId="23" xfId="0" applyFont="1" applyFill="1" applyBorder="1" applyAlignment="1">
      <alignment vertical="top"/>
    </xf>
    <xf numFmtId="0" fontId="6" fillId="0" borderId="23" xfId="0" applyFont="1" applyBorder="1" applyAlignment="1">
      <alignment vertical="top"/>
    </xf>
    <xf numFmtId="0" fontId="16" fillId="2" borderId="24" xfId="0" applyFont="1" applyFill="1" applyBorder="1" applyAlignment="1">
      <alignment vertical="top"/>
    </xf>
    <xf numFmtId="0" fontId="23" fillId="0" borderId="25" xfId="0" applyFont="1" applyFill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164" fontId="11" fillId="2" borderId="28" xfId="1" applyFont="1" applyFill="1" applyBorder="1" applyAlignment="1">
      <alignment vertical="top"/>
    </xf>
    <xf numFmtId="164" fontId="11" fillId="2" borderId="26" xfId="1" applyFont="1" applyFill="1" applyBorder="1" applyAlignment="1">
      <alignment vertical="top"/>
    </xf>
    <xf numFmtId="0" fontId="11" fillId="2" borderId="28" xfId="0" applyFont="1" applyFill="1" applyBorder="1" applyAlignment="1">
      <alignment vertical="top"/>
    </xf>
    <xf numFmtId="9" fontId="11" fillId="2" borderId="28" xfId="2" applyFont="1" applyFill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0" fontId="15" fillId="2" borderId="14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164" fontId="22" fillId="2" borderId="17" xfId="1" applyFont="1" applyFill="1" applyBorder="1" applyAlignment="1">
      <alignment vertical="top"/>
    </xf>
    <xf numFmtId="0" fontId="22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22" fillId="2" borderId="17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top"/>
    </xf>
    <xf numFmtId="0" fontId="8" fillId="0" borderId="14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6" fillId="0" borderId="0" xfId="0" applyFont="1" applyBorder="1" applyAlignment="1"/>
    <xf numFmtId="4" fontId="19" fillId="0" borderId="18" xfId="0" applyNumberFormat="1" applyFont="1" applyBorder="1" applyAlignment="1">
      <alignment vertical="top"/>
    </xf>
    <xf numFmtId="4" fontId="19" fillId="0" borderId="13" xfId="0" applyNumberFormat="1" applyFont="1" applyBorder="1" applyAlignment="1">
      <alignment vertical="top"/>
    </xf>
    <xf numFmtId="9" fontId="18" fillId="2" borderId="13" xfId="2" applyFont="1" applyFill="1" applyBorder="1" applyAlignment="1">
      <alignment vertical="top"/>
    </xf>
    <xf numFmtId="164" fontId="21" fillId="2" borderId="13" xfId="1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6" fillId="0" borderId="8" xfId="0" applyFont="1" applyBorder="1" applyAlignment="1"/>
    <xf numFmtId="0" fontId="8" fillId="0" borderId="9" xfId="0" applyFont="1" applyBorder="1" applyAlignment="1">
      <alignment vertical="center"/>
    </xf>
    <xf numFmtId="0" fontId="22" fillId="0" borderId="10" xfId="0" applyFont="1" applyFill="1" applyBorder="1" applyAlignment="1">
      <alignment vertical="top"/>
    </xf>
    <xf numFmtId="0" fontId="23" fillId="0" borderId="21" xfId="0" applyFont="1" applyFill="1" applyBorder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vertical="top"/>
    </xf>
    <xf numFmtId="164" fontId="10" fillId="2" borderId="0" xfId="1" applyFont="1" applyFill="1" applyBorder="1" applyAlignment="1">
      <alignment horizontal="right" vertical="top"/>
    </xf>
    <xf numFmtId="164" fontId="10" fillId="2" borderId="0" xfId="1" applyFont="1" applyFill="1" applyBorder="1" applyAlignment="1" applyProtection="1">
      <alignment horizontal="right" vertical="top"/>
    </xf>
    <xf numFmtId="164" fontId="11" fillId="2" borderId="0" xfId="1" applyFont="1" applyFill="1" applyBorder="1" applyAlignment="1">
      <alignment horizontal="right" vertical="top"/>
    </xf>
    <xf numFmtId="164" fontId="7" fillId="2" borderId="0" xfId="1" applyFill="1" applyBorder="1"/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12" fillId="2" borderId="0" xfId="0" applyFont="1" applyFill="1" applyBorder="1" applyAlignment="1"/>
    <xf numFmtId="164" fontId="11" fillId="2" borderId="0" xfId="1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vertical="top"/>
    </xf>
    <xf numFmtId="164" fontId="8" fillId="2" borderId="0" xfId="1" applyFont="1" applyFill="1" applyBorder="1" applyAlignment="1">
      <alignment vertical="top"/>
    </xf>
    <xf numFmtId="164" fontId="13" fillId="2" borderId="0" xfId="1" applyFont="1" applyFill="1" applyBorder="1" applyAlignment="1"/>
    <xf numFmtId="0" fontId="15" fillId="2" borderId="0" xfId="0" applyFont="1" applyFill="1" applyBorder="1" applyAlignment="1">
      <alignment horizontal="center"/>
    </xf>
    <xf numFmtId="164" fontId="7" fillId="2" borderId="0" xfId="1" applyFont="1" applyFill="1" applyBorder="1" applyAlignment="1"/>
    <xf numFmtId="9" fontId="7" fillId="2" borderId="0" xfId="2" applyFill="1"/>
    <xf numFmtId="164" fontId="10" fillId="2" borderId="0" xfId="1" applyFont="1" applyFill="1" applyAlignment="1">
      <alignment vertical="top"/>
    </xf>
    <xf numFmtId="0" fontId="25" fillId="2" borderId="0" xfId="0" applyFont="1" applyFill="1" applyBorder="1"/>
    <xf numFmtId="164" fontId="25" fillId="2" borderId="0" xfId="1" applyFont="1" applyFill="1" applyBorder="1" applyAlignment="1">
      <alignment horizontal="right" vertical="top"/>
    </xf>
    <xf numFmtId="164" fontId="25" fillId="2" borderId="0" xfId="1" applyFont="1" applyFill="1" applyBorder="1" applyAlignment="1">
      <alignment vertical="top"/>
    </xf>
    <xf numFmtId="164" fontId="25" fillId="2" borderId="0" xfId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25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64" fontId="25" fillId="2" borderId="0" xfId="1" applyFont="1" applyFill="1" applyAlignment="1">
      <alignment horizontal="right" vertical="top"/>
    </xf>
    <xf numFmtId="0" fontId="26" fillId="0" borderId="0" xfId="3" applyFont="1"/>
    <xf numFmtId="43" fontId="26" fillId="0" borderId="0" xfId="4" applyFont="1"/>
    <xf numFmtId="43" fontId="27" fillId="0" borderId="0" xfId="4" applyFont="1"/>
    <xf numFmtId="0" fontId="28" fillId="0" borderId="0" xfId="3" applyFont="1"/>
    <xf numFmtId="0" fontId="29" fillId="0" borderId="0" xfId="3" applyFont="1"/>
    <xf numFmtId="0" fontId="30" fillId="0" borderId="20" xfId="3" applyFont="1" applyBorder="1"/>
    <xf numFmtId="43" fontId="31" fillId="0" borderId="9" xfId="4" applyFont="1" applyBorder="1"/>
    <xf numFmtId="43" fontId="31" fillId="0" borderId="21" xfId="4" applyFont="1" applyBorder="1"/>
    <xf numFmtId="0" fontId="31" fillId="0" borderId="0" xfId="3" applyFont="1"/>
    <xf numFmtId="0" fontId="6" fillId="0" borderId="33" xfId="3" applyFont="1" applyBorder="1" applyAlignment="1">
      <alignment horizontal="center"/>
    </xf>
    <xf numFmtId="43" fontId="6" fillId="0" borderId="33" xfId="4" applyFont="1" applyBorder="1" applyAlignment="1">
      <alignment horizontal="center"/>
    </xf>
    <xf numFmtId="43" fontId="6" fillId="0" borderId="33" xfId="4" applyFont="1" applyBorder="1" applyAlignment="1"/>
    <xf numFmtId="0" fontId="5" fillId="0" borderId="0" xfId="3" applyFont="1"/>
    <xf numFmtId="0" fontId="6" fillId="0" borderId="18" xfId="3" applyFont="1" applyBorder="1" applyAlignment="1">
      <alignment horizontal="center"/>
    </xf>
    <xf numFmtId="43" fontId="6" fillId="0" borderId="18" xfId="4" applyFont="1" applyBorder="1" applyAlignment="1">
      <alignment horizontal="center"/>
    </xf>
    <xf numFmtId="43" fontId="6" fillId="0" borderId="18" xfId="4" applyFont="1" applyBorder="1" applyAlignment="1"/>
    <xf numFmtId="0" fontId="6" fillId="0" borderId="12" xfId="3" applyFont="1" applyBorder="1" applyAlignment="1">
      <alignment horizontal="center"/>
    </xf>
    <xf numFmtId="43" fontId="6" fillId="0" borderId="12" xfId="4" applyFont="1" applyBorder="1" applyAlignment="1"/>
    <xf numFmtId="43" fontId="6" fillId="0" borderId="12" xfId="4" applyFont="1" applyBorder="1" applyAlignment="1">
      <alignment horizontal="center"/>
    </xf>
    <xf numFmtId="43" fontId="6" fillId="0" borderId="13" xfId="4" applyFont="1" applyBorder="1" applyAlignment="1">
      <alignment horizontal="center" vertical="center" wrapText="1"/>
    </xf>
    <xf numFmtId="0" fontId="32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32" fillId="0" borderId="13" xfId="3" applyFont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43" fontId="6" fillId="3" borderId="13" xfId="4" applyFont="1" applyFill="1" applyBorder="1"/>
    <xf numFmtId="43" fontId="6" fillId="4" borderId="0" xfId="4" applyFont="1" applyFill="1"/>
    <xf numFmtId="43" fontId="0" fillId="0" borderId="0" xfId="4" applyFont="1"/>
    <xf numFmtId="43" fontId="5" fillId="0" borderId="0" xfId="3" applyNumberFormat="1" applyFont="1"/>
    <xf numFmtId="43" fontId="33" fillId="0" borderId="0" xfId="4" applyFont="1" applyAlignment="1">
      <alignment horizontal="left"/>
    </xf>
    <xf numFmtId="43" fontId="34" fillId="0" borderId="0" xfId="4" applyFont="1" applyAlignment="1">
      <alignment horizontal="center"/>
    </xf>
    <xf numFmtId="0" fontId="27" fillId="0" borderId="0" xfId="3" applyFont="1"/>
    <xf numFmtId="0" fontId="27" fillId="0" borderId="0" xfId="5" applyFont="1"/>
    <xf numFmtId="0" fontId="4" fillId="0" borderId="0" xfId="5"/>
    <xf numFmtId="0" fontId="4" fillId="0" borderId="0" xfId="5" applyAlignment="1">
      <alignment horizontal="center"/>
    </xf>
    <xf numFmtId="43" fontId="0" fillId="0" borderId="0" xfId="6" applyFont="1"/>
    <xf numFmtId="0" fontId="33" fillId="0" borderId="0" xfId="5" applyFont="1"/>
    <xf numFmtId="0" fontId="35" fillId="0" borderId="0" xfId="5" applyFont="1"/>
    <xf numFmtId="43" fontId="0" fillId="0" borderId="0" xfId="6" applyFont="1" applyAlignment="1">
      <alignment horizontal="center"/>
    </xf>
    <xf numFmtId="0" fontId="6" fillId="0" borderId="0" xfId="5" applyFont="1" applyAlignment="1">
      <alignment horizontal="center"/>
    </xf>
    <xf numFmtId="43" fontId="6" fillId="0" borderId="13" xfId="6" applyFont="1" applyBorder="1" applyAlignment="1">
      <alignment horizontal="center" vertical="center"/>
    </xf>
    <xf numFmtId="0" fontId="4" fillId="0" borderId="6" xfId="5" applyBorder="1"/>
    <xf numFmtId="0" fontId="4" fillId="0" borderId="7" xfId="5" applyBorder="1"/>
    <xf numFmtId="0" fontId="4" fillId="0" borderId="13" xfId="5" applyFill="1" applyBorder="1" applyAlignment="1">
      <alignment horizontal="center"/>
    </xf>
    <xf numFmtId="43" fontId="0" fillId="0" borderId="13" xfId="6" applyFont="1" applyBorder="1"/>
    <xf numFmtId="43" fontId="6" fillId="0" borderId="13" xfId="5" applyNumberFormat="1" applyFont="1" applyBorder="1"/>
    <xf numFmtId="43" fontId="4" fillId="0" borderId="0" xfId="5" applyNumberFormat="1"/>
    <xf numFmtId="43" fontId="0" fillId="0" borderId="13" xfId="6" applyFont="1" applyFill="1" applyBorder="1"/>
    <xf numFmtId="0" fontId="6" fillId="0" borderId="13" xfId="5" applyFont="1" applyBorder="1" applyAlignment="1">
      <alignment horizontal="center"/>
    </xf>
    <xf numFmtId="43" fontId="6" fillId="0" borderId="13" xfId="6" applyFont="1" applyBorder="1" applyAlignment="1">
      <alignment horizontal="center"/>
    </xf>
    <xf numFmtId="0" fontId="6" fillId="0" borderId="0" xfId="5" applyFont="1"/>
    <xf numFmtId="43" fontId="6" fillId="0" borderId="0" xfId="6" applyFont="1" applyAlignment="1">
      <alignment horizontal="center"/>
    </xf>
    <xf numFmtId="43" fontId="6" fillId="0" borderId="0" xfId="5" applyNumberFormat="1" applyFont="1"/>
    <xf numFmtId="0" fontId="26" fillId="0" borderId="0" xfId="5" applyFont="1"/>
    <xf numFmtId="0" fontId="26" fillId="0" borderId="0" xfId="5" applyFont="1" applyAlignment="1">
      <alignment horizontal="center"/>
    </xf>
    <xf numFmtId="43" fontId="26" fillId="0" borderId="0" xfId="6" applyFont="1"/>
    <xf numFmtId="0" fontId="3" fillId="0" borderId="0" xfId="7"/>
    <xf numFmtId="0" fontId="36" fillId="0" borderId="0" xfId="7" applyFont="1" applyAlignment="1">
      <alignment horizontal="center"/>
    </xf>
    <xf numFmtId="0" fontId="37" fillId="0" borderId="0" xfId="7" applyFont="1"/>
    <xf numFmtId="0" fontId="38" fillId="0" borderId="0" xfId="7" applyFont="1"/>
    <xf numFmtId="0" fontId="37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39" fillId="0" borderId="0" xfId="7" applyFont="1" applyAlignment="1">
      <alignment horizontal="center"/>
    </xf>
    <xf numFmtId="0" fontId="39" fillId="0" borderId="0" xfId="7" applyFont="1"/>
    <xf numFmtId="0" fontId="40" fillId="0" borderId="0" xfId="7" applyFont="1"/>
    <xf numFmtId="0" fontId="40" fillId="0" borderId="0" xfId="7" applyFont="1" applyAlignment="1">
      <alignment horizontal="center"/>
    </xf>
    <xf numFmtId="0" fontId="41" fillId="0" borderId="0" xfId="7" applyFont="1" applyAlignment="1">
      <alignment horizontal="center" vertical="center" wrapText="1"/>
    </xf>
    <xf numFmtId="0" fontId="42" fillId="0" borderId="0" xfId="7" applyFont="1" applyAlignment="1">
      <alignment horizontal="center" vertical="center" wrapText="1"/>
    </xf>
    <xf numFmtId="0" fontId="3" fillId="0" borderId="0" xfId="7" applyBorder="1"/>
    <xf numFmtId="0" fontId="37" fillId="0" borderId="0" xfId="7" applyFont="1" applyBorder="1"/>
    <xf numFmtId="0" fontId="36" fillId="0" borderId="13" xfId="7" applyFont="1" applyBorder="1" applyAlignment="1">
      <alignment horizontal="center"/>
    </xf>
    <xf numFmtId="0" fontId="3" fillId="0" borderId="13" xfId="7" applyBorder="1"/>
    <xf numFmtId="166" fontId="43" fillId="0" borderId="13" xfId="7" applyNumberFormat="1" applyFont="1" applyFill="1" applyBorder="1" applyAlignment="1">
      <alignment horizontal="center" vertical="center" wrapText="1"/>
    </xf>
    <xf numFmtId="0" fontId="43" fillId="4" borderId="13" xfId="7" quotePrefix="1" applyFont="1" applyFill="1" applyBorder="1" applyAlignment="1">
      <alignment horizontal="center" vertical="center" wrapText="1"/>
    </xf>
    <xf numFmtId="167" fontId="43" fillId="0" borderId="13" xfId="7" applyNumberFormat="1" applyFont="1" applyFill="1" applyBorder="1" applyAlignment="1">
      <alignment horizontal="center" vertical="center"/>
    </xf>
    <xf numFmtId="0" fontId="37" fillId="0" borderId="13" xfId="7" applyFont="1" applyBorder="1" applyAlignment="1">
      <alignment horizontal="center" vertical="center" wrapText="1"/>
    </xf>
    <xf numFmtId="0" fontId="44" fillId="0" borderId="13" xfId="7" applyFont="1" applyBorder="1" applyAlignment="1">
      <alignment horizontal="center" vertical="center" wrapText="1"/>
    </xf>
    <xf numFmtId="0" fontId="43" fillId="0" borderId="13" xfId="7" applyFont="1" applyFill="1" applyBorder="1" applyAlignment="1">
      <alignment horizontal="center" vertical="center" wrapText="1"/>
    </xf>
    <xf numFmtId="167" fontId="43" fillId="0" borderId="13" xfId="7" applyNumberFormat="1" applyFont="1" applyBorder="1" applyAlignment="1">
      <alignment horizontal="center" vertical="center" wrapText="1"/>
    </xf>
    <xf numFmtId="0" fontId="43" fillId="0" borderId="13" xfId="7" applyFont="1" applyBorder="1" applyAlignment="1">
      <alignment horizontal="center" vertical="center" wrapText="1"/>
    </xf>
    <xf numFmtId="1" fontId="43" fillId="0" borderId="13" xfId="7" applyNumberFormat="1" applyFont="1" applyFill="1" applyBorder="1" applyAlignment="1">
      <alignment horizontal="center" vertical="center"/>
    </xf>
    <xf numFmtId="0" fontId="39" fillId="4" borderId="13" xfId="7" applyNumberFormat="1" applyFont="1" applyFill="1" applyBorder="1" applyAlignment="1">
      <alignment horizontal="center" vertical="center" wrapText="1"/>
    </xf>
    <xf numFmtId="1" fontId="43" fillId="4" borderId="5" xfId="7" applyNumberFormat="1" applyFont="1" applyFill="1" applyBorder="1" applyAlignment="1">
      <alignment horizontal="center" vertical="center"/>
    </xf>
    <xf numFmtId="166" fontId="43" fillId="4" borderId="13" xfId="7" quotePrefix="1" applyNumberFormat="1" applyFont="1" applyFill="1" applyBorder="1" applyAlignment="1">
      <alignment horizontal="center" vertical="center" wrapText="1"/>
    </xf>
    <xf numFmtId="167" fontId="43" fillId="0" borderId="13" xfId="7" applyNumberFormat="1" applyFont="1" applyBorder="1" applyAlignment="1">
      <alignment vertical="center" wrapText="1"/>
    </xf>
    <xf numFmtId="0" fontId="45" fillId="0" borderId="13" xfId="7" applyFont="1" applyBorder="1" applyAlignment="1">
      <alignment horizontal="center" vertical="center" wrapText="1"/>
    </xf>
    <xf numFmtId="1" fontId="43" fillId="0" borderId="13" xfId="7" applyNumberFormat="1" applyFont="1" applyBorder="1" applyAlignment="1">
      <alignment horizontal="center" vertical="center"/>
    </xf>
    <xf numFmtId="167" fontId="43" fillId="0" borderId="13" xfId="7" applyNumberFormat="1" applyFont="1" applyBorder="1" applyAlignment="1">
      <alignment horizontal="center" vertical="center"/>
    </xf>
    <xf numFmtId="1" fontId="43" fillId="0" borderId="5" xfId="7" applyNumberFormat="1" applyFont="1" applyBorder="1" applyAlignment="1">
      <alignment horizontal="center" vertical="center"/>
    </xf>
    <xf numFmtId="166" fontId="43" fillId="4" borderId="13" xfId="7" applyNumberFormat="1" applyFont="1" applyFill="1" applyBorder="1" applyAlignment="1">
      <alignment horizontal="center" vertical="center" wrapText="1"/>
    </xf>
    <xf numFmtId="0" fontId="39" fillId="4" borderId="13" xfId="7" applyFont="1" applyFill="1" applyBorder="1" applyAlignment="1">
      <alignment horizontal="center" vertical="center" wrapText="1"/>
    </xf>
    <xf numFmtId="1" fontId="43" fillId="4" borderId="13" xfId="7" applyNumberFormat="1" applyFont="1" applyFill="1" applyBorder="1" applyAlignment="1">
      <alignment horizontal="center" vertical="center"/>
    </xf>
    <xf numFmtId="166" fontId="43" fillId="0" borderId="5" xfId="7" applyNumberFormat="1" applyFont="1" applyBorder="1" applyAlignment="1">
      <alignment horizontal="center" vertical="center" wrapText="1"/>
    </xf>
    <xf numFmtId="167" fontId="43" fillId="0" borderId="5" xfId="7" applyNumberFormat="1" applyFont="1" applyBorder="1" applyAlignment="1">
      <alignment horizontal="center" vertical="center"/>
    </xf>
    <xf numFmtId="0" fontId="43" fillId="0" borderId="5" xfId="7" applyFont="1" applyBorder="1" applyAlignment="1">
      <alignment horizontal="center" vertical="center" wrapText="1"/>
    </xf>
    <xf numFmtId="167" fontId="43" fillId="0" borderId="5" xfId="7" applyNumberFormat="1" applyFont="1" applyBorder="1" applyAlignment="1">
      <alignment horizontal="center" vertical="center" wrapText="1"/>
    </xf>
    <xf numFmtId="166" fontId="43" fillId="0" borderId="13" xfId="7" applyNumberFormat="1" applyFont="1" applyBorder="1" applyAlignment="1">
      <alignment horizontal="center" vertical="center" wrapText="1"/>
    </xf>
    <xf numFmtId="166" fontId="43" fillId="0" borderId="13" xfId="7" quotePrefix="1" applyNumberFormat="1" applyFont="1" applyFill="1" applyBorder="1" applyAlignment="1">
      <alignment horizontal="center" vertical="center" wrapText="1"/>
    </xf>
    <xf numFmtId="166" fontId="18" fillId="5" borderId="13" xfId="7" applyNumberFormat="1" applyFont="1" applyFill="1" applyBorder="1" applyAlignment="1">
      <alignment horizontal="center" vertical="center" wrapText="1"/>
    </xf>
    <xf numFmtId="0" fontId="21" fillId="5" borderId="13" xfId="7" applyFont="1" applyFill="1" applyBorder="1" applyAlignment="1">
      <alignment horizontal="center" vertical="center" wrapText="1"/>
    </xf>
    <xf numFmtId="0" fontId="46" fillId="5" borderId="13" xfId="7" applyFont="1" applyFill="1" applyBorder="1" applyAlignment="1">
      <alignment horizontal="center" vertical="center" wrapText="1"/>
    </xf>
    <xf numFmtId="0" fontId="47" fillId="5" borderId="13" xfId="7" applyFont="1" applyFill="1" applyBorder="1" applyAlignment="1">
      <alignment horizontal="center" vertical="center" wrapText="1"/>
    </xf>
    <xf numFmtId="2" fontId="46" fillId="5" borderId="13" xfId="7" applyNumberFormat="1" applyFont="1" applyFill="1" applyBorder="1" applyAlignment="1">
      <alignment horizontal="center" vertical="center" wrapText="1"/>
    </xf>
    <xf numFmtId="0" fontId="37" fillId="0" borderId="0" xfId="7" applyFont="1" applyAlignment="1">
      <alignment horizontal="center" vertical="center"/>
    </xf>
    <xf numFmtId="0" fontId="37" fillId="0" borderId="0" xfId="7" applyFont="1" applyAlignment="1">
      <alignment wrapText="1"/>
    </xf>
    <xf numFmtId="0" fontId="38" fillId="0" borderId="0" xfId="7" applyFont="1" applyAlignment="1">
      <alignment wrapText="1"/>
    </xf>
    <xf numFmtId="0" fontId="38" fillId="0" borderId="9" xfId="7" applyFont="1" applyBorder="1" applyAlignment="1">
      <alignment horizontal="left"/>
    </xf>
    <xf numFmtId="0" fontId="38" fillId="0" borderId="9" xfId="7" applyFont="1" applyBorder="1" applyAlignment="1"/>
    <xf numFmtId="0" fontId="49" fillId="0" borderId="0" xfId="7" applyFont="1" applyAlignment="1">
      <alignment horizontal="center"/>
    </xf>
    <xf numFmtId="0" fontId="50" fillId="0" borderId="0" xfId="7" applyFont="1" applyAlignment="1">
      <alignment horizontal="center" vertical="center"/>
    </xf>
    <xf numFmtId="0" fontId="50" fillId="0" borderId="0" xfId="7" applyFont="1" applyAlignment="1">
      <alignment horizontal="center" wrapText="1"/>
    </xf>
    <xf numFmtId="0" fontId="49" fillId="0" borderId="0" xfId="7" applyFont="1" applyAlignment="1">
      <alignment horizontal="center" wrapText="1"/>
    </xf>
    <xf numFmtId="0" fontId="49" fillId="0" borderId="0" xfId="7" applyFont="1" applyAlignment="1">
      <alignment horizontal="left"/>
    </xf>
    <xf numFmtId="0" fontId="38" fillId="0" borderId="0" xfId="7" applyFont="1" applyAlignment="1">
      <alignment horizontal="left"/>
    </xf>
    <xf numFmtId="0" fontId="54" fillId="0" borderId="0" xfId="8" applyFont="1" applyFill="1" applyAlignment="1">
      <alignment vertical="center"/>
    </xf>
    <xf numFmtId="0" fontId="34" fillId="0" borderId="0" xfId="8" applyFont="1" applyFill="1" applyAlignment="1">
      <alignment vertical="center"/>
    </xf>
    <xf numFmtId="10" fontId="34" fillId="0" borderId="0" xfId="9" applyNumberFormat="1" applyFont="1" applyFill="1" applyAlignment="1">
      <alignment vertical="center"/>
    </xf>
    <xf numFmtId="43" fontId="34" fillId="0" borderId="0" xfId="10" applyFont="1" applyFill="1" applyAlignment="1">
      <alignment vertical="center"/>
    </xf>
    <xf numFmtId="0" fontId="2" fillId="0" borderId="0" xfId="8" applyFont="1" applyFill="1" applyAlignment="1">
      <alignment vertical="center"/>
    </xf>
    <xf numFmtId="10" fontId="0" fillId="0" borderId="0" xfId="9" applyNumberFormat="1" applyFont="1" applyFill="1" applyAlignment="1">
      <alignment vertical="center"/>
    </xf>
    <xf numFmtId="43" fontId="0" fillId="0" borderId="0" xfId="10" applyFont="1" applyFill="1" applyAlignment="1">
      <alignment vertical="center"/>
    </xf>
    <xf numFmtId="0" fontId="6" fillId="0" borderId="5" xfId="8" applyFont="1" applyFill="1" applyBorder="1" applyAlignment="1">
      <alignment horizontal="center" vertical="center" wrapText="1"/>
    </xf>
    <xf numFmtId="10" fontId="6" fillId="0" borderId="13" xfId="9" applyNumberFormat="1" applyFont="1" applyFill="1" applyBorder="1" applyAlignment="1">
      <alignment horizontal="center" vertical="center" wrapText="1"/>
    </xf>
    <xf numFmtId="43" fontId="6" fillId="0" borderId="13" xfId="10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vertical="center"/>
    </xf>
    <xf numFmtId="43" fontId="0" fillId="0" borderId="13" xfId="10" applyFont="1" applyFill="1" applyBorder="1" applyAlignment="1">
      <alignment vertical="center"/>
    </xf>
    <xf numFmtId="15" fontId="2" fillId="0" borderId="13" xfId="8" applyNumberFormat="1" applyFont="1" applyFill="1" applyBorder="1" applyAlignment="1">
      <alignment horizontal="center" vertical="center"/>
    </xf>
    <xf numFmtId="10" fontId="0" fillId="0" borderId="13" xfId="9" applyNumberFormat="1" applyFont="1" applyFill="1" applyBorder="1" applyAlignment="1">
      <alignment horizontal="center" vertical="center"/>
    </xf>
    <xf numFmtId="0" fontId="2" fillId="0" borderId="13" xfId="8" applyFont="1" applyFill="1" applyBorder="1" applyAlignment="1">
      <alignment horizontal="center" vertical="center"/>
    </xf>
    <xf numFmtId="43" fontId="34" fillId="0" borderId="0" xfId="8" applyNumberFormat="1" applyFont="1" applyFill="1" applyAlignment="1">
      <alignment vertical="center"/>
    </xf>
    <xf numFmtId="43" fontId="0" fillId="0" borderId="13" xfId="10" applyFont="1" applyFill="1" applyBorder="1" applyAlignment="1">
      <alignment horizontal="center" vertical="center"/>
    </xf>
    <xf numFmtId="49" fontId="2" fillId="0" borderId="13" xfId="8" applyNumberFormat="1" applyFont="1" applyFill="1" applyBorder="1" applyAlignment="1">
      <alignment horizontal="center" vertical="center"/>
    </xf>
    <xf numFmtId="15" fontId="2" fillId="0" borderId="13" xfId="8" quotePrefix="1" applyNumberFormat="1" applyFont="1" applyFill="1" applyBorder="1" applyAlignment="1">
      <alignment horizontal="center" vertical="center"/>
    </xf>
    <xf numFmtId="15" fontId="2" fillId="0" borderId="13" xfId="8" applyNumberFormat="1" applyFont="1" applyFill="1" applyBorder="1" applyAlignment="1">
      <alignment horizontal="center" vertical="center" wrapText="1"/>
    </xf>
    <xf numFmtId="49" fontId="2" fillId="0" borderId="13" xfId="8" applyNumberFormat="1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  <xf numFmtId="0" fontId="2" fillId="0" borderId="12" xfId="8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vertical="center"/>
    </xf>
    <xf numFmtId="10" fontId="0" fillId="0" borderId="12" xfId="9" applyNumberFormat="1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 wrapText="1"/>
    </xf>
    <xf numFmtId="43" fontId="0" fillId="0" borderId="12" xfId="10" applyFont="1" applyFill="1" applyBorder="1" applyAlignment="1">
      <alignment vertical="center"/>
    </xf>
    <xf numFmtId="2" fontId="2" fillId="0" borderId="12" xfId="8" applyNumberFormat="1" applyFont="1" applyFill="1" applyBorder="1" applyAlignment="1">
      <alignment horizontal="center" vertical="center" wrapText="1"/>
    </xf>
    <xf numFmtId="49" fontId="2" fillId="0" borderId="12" xfId="8" applyNumberFormat="1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left" vertical="center"/>
    </xf>
    <xf numFmtId="0" fontId="2" fillId="0" borderId="18" xfId="8" applyFont="1" applyFill="1" applyBorder="1" applyAlignment="1">
      <alignment vertical="center"/>
    </xf>
    <xf numFmtId="43" fontId="0" fillId="0" borderId="32" xfId="10" applyFont="1" applyFill="1" applyBorder="1" applyAlignment="1">
      <alignment vertical="center"/>
    </xf>
    <xf numFmtId="0" fontId="2" fillId="0" borderId="17" xfId="8" applyFont="1" applyFill="1" applyBorder="1" applyAlignment="1">
      <alignment vertical="center"/>
    </xf>
    <xf numFmtId="10" fontId="0" fillId="0" borderId="18" xfId="9" applyNumberFormat="1" applyFont="1" applyFill="1" applyBorder="1" applyAlignment="1">
      <alignment horizontal="center" vertical="center"/>
    </xf>
    <xf numFmtId="43" fontId="0" fillId="0" borderId="18" xfId="10" applyFont="1" applyFill="1" applyBorder="1" applyAlignment="1">
      <alignment vertical="center"/>
    </xf>
    <xf numFmtId="0" fontId="2" fillId="0" borderId="18" xfId="8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vertical="center"/>
    </xf>
    <xf numFmtId="0" fontId="6" fillId="0" borderId="18" xfId="8" applyFont="1" applyFill="1" applyBorder="1" applyAlignment="1">
      <alignment vertical="center" wrapText="1"/>
    </xf>
    <xf numFmtId="15" fontId="2" fillId="0" borderId="18" xfId="8" applyNumberFormat="1" applyFont="1" applyFill="1" applyBorder="1" applyAlignment="1">
      <alignment horizontal="center" vertical="center"/>
    </xf>
    <xf numFmtId="10" fontId="0" fillId="0" borderId="18" xfId="9" applyNumberFormat="1" applyFont="1" applyFill="1" applyBorder="1" applyAlignment="1">
      <alignment vertical="center"/>
    </xf>
    <xf numFmtId="0" fontId="6" fillId="0" borderId="5" xfId="8" applyFont="1" applyFill="1" applyBorder="1" applyAlignment="1">
      <alignment vertical="center"/>
    </xf>
    <xf numFmtId="43" fontId="0" fillId="0" borderId="5" xfId="10" applyFont="1" applyFill="1" applyBorder="1" applyAlignment="1">
      <alignment vertical="center"/>
    </xf>
    <xf numFmtId="10" fontId="0" fillId="0" borderId="5" xfId="9" applyNumberFormat="1" applyFont="1" applyFill="1" applyBorder="1" applyAlignment="1">
      <alignment vertical="center"/>
    </xf>
    <xf numFmtId="14" fontId="2" fillId="0" borderId="18" xfId="8" applyNumberFormat="1" applyFont="1" applyFill="1" applyBorder="1" applyAlignment="1">
      <alignment vertical="center"/>
    </xf>
    <xf numFmtId="10" fontId="0" fillId="0" borderId="12" xfId="9" applyNumberFormat="1" applyFont="1" applyFill="1" applyBorder="1" applyAlignment="1">
      <alignment vertical="center"/>
    </xf>
    <xf numFmtId="0" fontId="6" fillId="0" borderId="13" xfId="8" applyFont="1" applyFill="1" applyBorder="1" applyAlignment="1">
      <alignment horizontal="left" vertical="center" wrapText="1"/>
    </xf>
    <xf numFmtId="0" fontId="58" fillId="0" borderId="13" xfId="8" applyFont="1" applyFill="1" applyBorder="1" applyAlignment="1">
      <alignment horizontal="left"/>
    </xf>
    <xf numFmtId="0" fontId="59" fillId="0" borderId="13" xfId="8" applyFont="1" applyFill="1" applyBorder="1" applyAlignment="1">
      <alignment horizontal="left" wrapText="1"/>
    </xf>
    <xf numFmtId="49" fontId="2" fillId="0" borderId="13" xfId="8" quotePrefix="1" applyNumberFormat="1" applyFont="1" applyFill="1" applyBorder="1" applyAlignment="1">
      <alignment horizontal="center" vertical="center" wrapText="1"/>
    </xf>
    <xf numFmtId="0" fontId="58" fillId="0" borderId="13" xfId="8" applyFont="1" applyFill="1" applyBorder="1" applyAlignment="1">
      <alignment horizontal="left" wrapText="1"/>
    </xf>
    <xf numFmtId="0" fontId="2" fillId="0" borderId="13" xfId="8" applyFont="1" applyFill="1" applyBorder="1" applyAlignment="1">
      <alignment horizontal="left" vertical="center" wrapText="1"/>
    </xf>
    <xf numFmtId="17" fontId="2" fillId="0" borderId="13" xfId="8" quotePrefix="1" applyNumberFormat="1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center"/>
    </xf>
    <xf numFmtId="0" fontId="6" fillId="0" borderId="9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60" fillId="0" borderId="0" xfId="11" applyFont="1" applyFill="1" applyBorder="1" applyAlignment="1">
      <alignment vertical="center"/>
    </xf>
    <xf numFmtId="0" fontId="2" fillId="0" borderId="0" xfId="8" applyFont="1" applyFill="1" applyAlignment="1">
      <alignment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64" fontId="15" fillId="2" borderId="0" xfId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164" fontId="10" fillId="2" borderId="1" xfId="1" applyFont="1" applyFill="1" applyBorder="1" applyAlignment="1">
      <alignment horizontal="center" vertical="top" wrapText="1"/>
    </xf>
    <xf numFmtId="164" fontId="10" fillId="2" borderId="8" xfId="1" applyFont="1" applyFill="1" applyBorder="1" applyAlignment="1">
      <alignment horizontal="center" vertical="top" wrapText="1"/>
    </xf>
    <xf numFmtId="164" fontId="12" fillId="2" borderId="5" xfId="1" applyFont="1" applyFill="1" applyBorder="1" applyAlignment="1">
      <alignment horizontal="center" vertical="top" wrapText="1" shrinkToFit="1"/>
    </xf>
    <xf numFmtId="164" fontId="12" fillId="2" borderId="12" xfId="1" applyFont="1" applyFill="1" applyBorder="1" applyAlignment="1">
      <alignment horizontal="center" vertical="top" wrapText="1" shrinkToFit="1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2" fillId="2" borderId="4" xfId="1" applyFont="1" applyFill="1" applyBorder="1" applyAlignment="1">
      <alignment horizontal="center" vertical="top" wrapText="1"/>
    </xf>
    <xf numFmtId="164" fontId="12" fillId="2" borderId="11" xfId="1" applyFont="1" applyFill="1" applyBorder="1" applyAlignment="1">
      <alignment horizontal="center" vertical="top" wrapText="1"/>
    </xf>
    <xf numFmtId="164" fontId="10" fillId="2" borderId="4" xfId="1" applyFont="1" applyFill="1" applyBorder="1" applyAlignment="1">
      <alignment horizontal="center" vertical="top" wrapText="1"/>
    </xf>
    <xf numFmtId="164" fontId="10" fillId="2" borderId="11" xfId="1" applyFont="1" applyFill="1" applyBorder="1" applyAlignment="1">
      <alignment horizontal="center" vertical="top" wrapText="1"/>
    </xf>
    <xf numFmtId="164" fontId="10" fillId="2" borderId="2" xfId="1" applyFont="1" applyFill="1" applyBorder="1" applyAlignment="1">
      <alignment horizontal="center" vertical="top" wrapText="1"/>
    </xf>
    <xf numFmtId="164" fontId="10" fillId="2" borderId="9" xfId="1" applyFont="1" applyFill="1" applyBorder="1" applyAlignment="1">
      <alignment horizontal="center" vertical="top" wrapText="1"/>
    </xf>
    <xf numFmtId="43" fontId="34" fillId="0" borderId="0" xfId="4" applyFont="1" applyAlignment="1">
      <alignment horizontal="center"/>
    </xf>
    <xf numFmtId="0" fontId="29" fillId="0" borderId="29" xfId="3" applyFont="1" applyBorder="1" applyAlignment="1">
      <alignment horizontal="center"/>
    </xf>
    <xf numFmtId="0" fontId="29" fillId="0" borderId="30" xfId="3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0" fontId="29" fillId="0" borderId="32" xfId="3" applyFont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17" xfId="3" applyFont="1" applyBorder="1" applyAlignment="1">
      <alignment horizontal="center"/>
    </xf>
    <xf numFmtId="43" fontId="6" fillId="0" borderId="6" xfId="4" applyFont="1" applyBorder="1" applyAlignment="1">
      <alignment horizontal="center"/>
    </xf>
    <xf numFmtId="43" fontId="6" fillId="0" borderId="34" xfId="4" applyFont="1" applyBorder="1" applyAlignment="1">
      <alignment horizontal="center"/>
    </xf>
    <xf numFmtId="43" fontId="6" fillId="0" borderId="7" xfId="4" applyFont="1" applyBorder="1" applyAlignment="1">
      <alignment horizontal="center"/>
    </xf>
    <xf numFmtId="43" fontId="33" fillId="0" borderId="0" xfId="4" applyFont="1" applyAlignment="1">
      <alignment horizontal="center"/>
    </xf>
    <xf numFmtId="0" fontId="6" fillId="0" borderId="0" xfId="5" applyFont="1" applyAlignment="1">
      <alignment horizontal="center"/>
    </xf>
    <xf numFmtId="0" fontId="4" fillId="0" borderId="0" xfId="5" applyAlignment="1">
      <alignment horizontal="center"/>
    </xf>
    <xf numFmtId="43" fontId="4" fillId="0" borderId="0" xfId="5" applyNumberFormat="1" applyAlignment="1">
      <alignment horizontal="center"/>
    </xf>
    <xf numFmtId="0" fontId="6" fillId="0" borderId="13" xfId="5" applyFont="1" applyBorder="1" applyAlignment="1">
      <alignment horizontal="center"/>
    </xf>
    <xf numFmtId="43" fontId="6" fillId="0" borderId="0" xfId="5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5" fillId="0" borderId="0" xfId="5" applyFont="1" applyAlignment="1">
      <alignment horizontal="center"/>
    </xf>
    <xf numFmtId="0" fontId="6" fillId="0" borderId="13" xfId="5" applyFont="1" applyBorder="1" applyAlignment="1">
      <alignment horizontal="center" vertical="center"/>
    </xf>
    <xf numFmtId="43" fontId="6" fillId="0" borderId="13" xfId="6" applyFont="1" applyBorder="1" applyAlignment="1">
      <alignment horizontal="center" vertical="center"/>
    </xf>
    <xf numFmtId="0" fontId="3" fillId="0" borderId="13" xfId="7" applyBorder="1" applyAlignment="1">
      <alignment horizontal="center"/>
    </xf>
    <xf numFmtId="0" fontId="41" fillId="0" borderId="0" xfId="7" applyFont="1" applyAlignment="1">
      <alignment horizontal="center" vertical="center" wrapText="1"/>
    </xf>
    <xf numFmtId="0" fontId="53" fillId="0" borderId="0" xfId="7" applyFont="1" applyAlignment="1">
      <alignment horizontal="center"/>
    </xf>
    <xf numFmtId="0" fontId="52" fillId="0" borderId="0" xfId="7" applyFont="1" applyAlignment="1">
      <alignment horizontal="center"/>
    </xf>
    <xf numFmtId="0" fontId="51" fillId="0" borderId="0" xfId="7" applyFont="1" applyAlignment="1">
      <alignment horizontal="center"/>
    </xf>
    <xf numFmtId="0" fontId="49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0" fontId="2" fillId="0" borderId="5" xfId="8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  <xf numFmtId="0" fontId="2" fillId="0" borderId="12" xfId="8" applyFont="1" applyFill="1" applyBorder="1" applyAlignment="1">
      <alignment horizontal="center" vertical="center" wrapText="1"/>
    </xf>
    <xf numFmtId="2" fontId="2" fillId="0" borderId="5" xfId="8" applyNumberFormat="1" applyFont="1" applyFill="1" applyBorder="1" applyAlignment="1">
      <alignment horizontal="center" vertical="center" wrapText="1"/>
    </xf>
    <xf numFmtId="2" fontId="2" fillId="0" borderId="18" xfId="8" applyNumberFormat="1" applyFont="1" applyFill="1" applyBorder="1" applyAlignment="1">
      <alignment horizontal="center" vertical="center" wrapText="1"/>
    </xf>
    <xf numFmtId="2" fontId="2" fillId="0" borderId="12" xfId="8" applyNumberFormat="1" applyFont="1" applyFill="1" applyBorder="1" applyAlignment="1">
      <alignment horizontal="center" vertical="center" wrapText="1"/>
    </xf>
    <xf numFmtId="0" fontId="2" fillId="0" borderId="0" xfId="8" applyFont="1" applyFill="1" applyAlignment="1">
      <alignment vertical="center" wrapText="1"/>
    </xf>
    <xf numFmtId="0" fontId="6" fillId="0" borderId="9" xfId="8" applyFont="1" applyFill="1" applyBorder="1" applyAlignment="1">
      <alignment horizontal="center" vertical="center"/>
    </xf>
    <xf numFmtId="0" fontId="2" fillId="0" borderId="35" xfId="8" applyFont="1" applyFill="1" applyBorder="1" applyAlignment="1">
      <alignment horizontal="center" vertical="center"/>
    </xf>
    <xf numFmtId="10" fontId="0" fillId="0" borderId="5" xfId="9" applyNumberFormat="1" applyFont="1" applyFill="1" applyBorder="1" applyAlignment="1">
      <alignment horizontal="center" vertical="center"/>
    </xf>
    <xf numFmtId="10" fontId="0" fillId="0" borderId="12" xfId="9" applyNumberFormat="1" applyFont="1" applyFill="1" applyBorder="1" applyAlignment="1">
      <alignment horizontal="center" vertical="center"/>
    </xf>
    <xf numFmtId="43" fontId="0" fillId="0" borderId="5" xfId="10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 wrapText="1"/>
    </xf>
    <xf numFmtId="0" fontId="6" fillId="0" borderId="12" xfId="8" applyFont="1" applyFill="1" applyBorder="1" applyAlignment="1">
      <alignment horizontal="center" vertical="center" wrapText="1"/>
    </xf>
    <xf numFmtId="15" fontId="2" fillId="0" borderId="5" xfId="8" applyNumberFormat="1" applyFont="1" applyFill="1" applyBorder="1" applyAlignment="1">
      <alignment horizontal="center" vertical="center"/>
    </xf>
    <xf numFmtId="15" fontId="2" fillId="0" borderId="12" xfId="8" applyNumberFormat="1" applyFont="1" applyFill="1" applyBorder="1" applyAlignment="1">
      <alignment horizontal="center" vertical="center"/>
    </xf>
    <xf numFmtId="0" fontId="29" fillId="0" borderId="0" xfId="8" applyFont="1" applyFill="1" applyAlignment="1">
      <alignment horizontal="center" vertical="center"/>
    </xf>
    <xf numFmtId="0" fontId="6" fillId="0" borderId="33" xfId="8" applyFont="1" applyFill="1" applyBorder="1" applyAlignment="1">
      <alignment horizontal="center" vertical="center" wrapText="1"/>
    </xf>
    <xf numFmtId="0" fontId="57" fillId="0" borderId="33" xfId="8" applyFont="1" applyFill="1" applyBorder="1" applyAlignment="1">
      <alignment horizontal="center" vertical="center" wrapText="1"/>
    </xf>
    <xf numFmtId="0" fontId="57" fillId="0" borderId="12" xfId="8" applyFont="1" applyFill="1" applyBorder="1" applyAlignment="1">
      <alignment horizontal="center" vertical="center" wrapText="1"/>
    </xf>
    <xf numFmtId="0" fontId="6" fillId="0" borderId="6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62" fillId="0" borderId="0" xfId="12" applyFont="1"/>
    <xf numFmtId="43" fontId="62" fillId="0" borderId="0" xfId="13" applyFont="1" applyFill="1"/>
    <xf numFmtId="0" fontId="1" fillId="0" borderId="0" xfId="12"/>
    <xf numFmtId="43" fontId="0" fillId="0" borderId="0" xfId="13" applyFont="1"/>
    <xf numFmtId="0" fontId="63" fillId="0" borderId="0" xfId="12" applyFont="1" applyAlignment="1">
      <alignment horizontal="center"/>
    </xf>
    <xf numFmtId="0" fontId="34" fillId="0" borderId="0" xfId="12" applyFont="1"/>
    <xf numFmtId="43" fontId="34" fillId="0" borderId="0" xfId="13" applyFont="1"/>
    <xf numFmtId="0" fontId="63" fillId="0" borderId="0" xfId="12" applyFont="1" applyAlignment="1">
      <alignment horizontal="center"/>
    </xf>
    <xf numFmtId="0" fontId="63" fillId="0" borderId="0" xfId="12" applyFont="1" applyFill="1" applyAlignment="1">
      <alignment horizontal="center"/>
    </xf>
    <xf numFmtId="0" fontId="64" fillId="0" borderId="0" xfId="12" applyFont="1"/>
    <xf numFmtId="43" fontId="64" fillId="0" borderId="0" xfId="13" applyFont="1" applyFill="1"/>
    <xf numFmtId="43" fontId="62" fillId="0" borderId="0" xfId="12" applyNumberFormat="1" applyFont="1"/>
    <xf numFmtId="43" fontId="0" fillId="0" borderId="0" xfId="13" applyFont="1" applyAlignment="1">
      <alignment horizontal="center"/>
    </xf>
    <xf numFmtId="0" fontId="1" fillId="0" borderId="0" xfId="12" applyAlignment="1">
      <alignment horizontal="center"/>
    </xf>
    <xf numFmtId="43" fontId="62" fillId="0" borderId="0" xfId="13" applyFont="1"/>
    <xf numFmtId="43" fontId="1" fillId="0" borderId="0" xfId="12" applyNumberFormat="1"/>
    <xf numFmtId="43" fontId="62" fillId="0" borderId="36" xfId="13" applyFont="1" applyFill="1" applyBorder="1"/>
    <xf numFmtId="43" fontId="62" fillId="0" borderId="0" xfId="13" applyFont="1" applyFill="1" applyBorder="1"/>
    <xf numFmtId="43" fontId="64" fillId="0" borderId="0" xfId="12" applyNumberFormat="1" applyFont="1"/>
    <xf numFmtId="43" fontId="62" fillId="0" borderId="9" xfId="13" applyFont="1" applyFill="1" applyBorder="1"/>
    <xf numFmtId="43" fontId="0" fillId="0" borderId="0" xfId="13" applyFont="1" applyFill="1"/>
    <xf numFmtId="43" fontId="64" fillId="0" borderId="37" xfId="12" applyNumberFormat="1" applyFont="1" applyBorder="1"/>
    <xf numFmtId="43" fontId="62" fillId="0" borderId="0" xfId="12" applyNumberFormat="1" applyFont="1" applyBorder="1"/>
    <xf numFmtId="0" fontId="65" fillId="0" borderId="0" xfId="12" applyFont="1"/>
    <xf numFmtId="43" fontId="65" fillId="0" borderId="0" xfId="13" applyFont="1" applyFill="1"/>
    <xf numFmtId="43" fontId="65" fillId="0" borderId="0" xfId="12" applyNumberFormat="1" applyFont="1" applyBorder="1"/>
    <xf numFmtId="0" fontId="59" fillId="0" borderId="0" xfId="12" applyFont="1"/>
    <xf numFmtId="43" fontId="59" fillId="0" borderId="0" xfId="13" applyFont="1"/>
    <xf numFmtId="43" fontId="59" fillId="0" borderId="0" xfId="12" applyNumberFormat="1" applyFont="1"/>
    <xf numFmtId="0" fontId="65" fillId="0" borderId="0" xfId="12" applyFont="1" applyAlignment="1">
      <alignment horizontal="left"/>
    </xf>
    <xf numFmtId="0" fontId="66" fillId="0" borderId="0" xfId="12" applyFont="1" applyAlignment="1">
      <alignment horizontal="center"/>
    </xf>
    <xf numFmtId="43" fontId="66" fillId="0" borderId="0" xfId="13" applyFont="1" applyFill="1" applyAlignment="1">
      <alignment horizontal="center"/>
    </xf>
    <xf numFmtId="0" fontId="65" fillId="0" borderId="0" xfId="12" applyFont="1" applyAlignment="1">
      <alignment horizontal="center"/>
    </xf>
    <xf numFmtId="43" fontId="65" fillId="0" borderId="0" xfId="13" applyFont="1" applyFill="1" applyAlignment="1">
      <alignment horizontal="center"/>
    </xf>
    <xf numFmtId="43" fontId="59" fillId="0" borderId="0" xfId="13" applyFont="1" applyFill="1"/>
    <xf numFmtId="43" fontId="61" fillId="0" borderId="0" xfId="13" applyFont="1" applyFill="1"/>
    <xf numFmtId="43" fontId="61" fillId="0" borderId="0" xfId="12" applyNumberFormat="1" applyFont="1"/>
    <xf numFmtId="0" fontId="61" fillId="0" borderId="0" xfId="12" applyFont="1"/>
    <xf numFmtId="43" fontId="61" fillId="0" borderId="0" xfId="13" applyFont="1"/>
    <xf numFmtId="0" fontId="28" fillId="0" borderId="0" xfId="12" applyFont="1" applyAlignment="1">
      <alignment horizontal="center"/>
    </xf>
    <xf numFmtId="0" fontId="28" fillId="0" borderId="0" xfId="12" applyFont="1" applyAlignment="1">
      <alignment horizontal="center"/>
    </xf>
    <xf numFmtId="0" fontId="28" fillId="0" borderId="0" xfId="12" applyFont="1"/>
    <xf numFmtId="43" fontId="28" fillId="0" borderId="0" xfId="13" applyFont="1" applyBorder="1"/>
    <xf numFmtId="43" fontId="67" fillId="0" borderId="0" xfId="13" applyFont="1"/>
    <xf numFmtId="0" fontId="26" fillId="0" borderId="0" xfId="12" applyFont="1"/>
    <xf numFmtId="43" fontId="26" fillId="0" borderId="0" xfId="13" applyFont="1" applyBorder="1"/>
    <xf numFmtId="43" fontId="68" fillId="0" borderId="0" xfId="13" applyFont="1"/>
    <xf numFmtId="43" fontId="26" fillId="0" borderId="0" xfId="13" applyFont="1"/>
    <xf numFmtId="0" fontId="28" fillId="0" borderId="13" xfId="12" applyFont="1" applyBorder="1" applyAlignment="1">
      <alignment horizontal="center" vertical="center"/>
    </xf>
    <xf numFmtId="43" fontId="28" fillId="0" borderId="13" xfId="13" applyFont="1" applyBorder="1" applyAlignment="1">
      <alignment horizontal="center" vertical="center" wrapText="1"/>
    </xf>
    <xf numFmtId="0" fontId="28" fillId="0" borderId="13" xfId="12" applyFont="1" applyBorder="1" applyAlignment="1">
      <alignment horizontal="center" vertical="center" wrapText="1"/>
    </xf>
    <xf numFmtId="0" fontId="28" fillId="0" borderId="0" xfId="12" applyFont="1" applyBorder="1" applyAlignment="1">
      <alignment horizontal="center" vertical="center" wrapText="1"/>
    </xf>
    <xf numFmtId="0" fontId="28" fillId="0" borderId="13" xfId="12" applyFont="1" applyBorder="1"/>
    <xf numFmtId="43" fontId="26" fillId="0" borderId="13" xfId="13" applyFont="1" applyBorder="1"/>
    <xf numFmtId="0" fontId="26" fillId="0" borderId="13" xfId="12" applyFont="1" applyBorder="1"/>
    <xf numFmtId="0" fontId="26" fillId="0" borderId="0" xfId="12" applyFont="1" applyBorder="1"/>
    <xf numFmtId="43" fontId="26" fillId="0" borderId="13" xfId="12" applyNumberFormat="1" applyFont="1" applyBorder="1"/>
    <xf numFmtId="43" fontId="26" fillId="0" borderId="0" xfId="12" applyNumberFormat="1" applyFont="1" applyBorder="1"/>
    <xf numFmtId="43" fontId="26" fillId="0" borderId="0" xfId="12" applyNumberFormat="1" applyFont="1"/>
    <xf numFmtId="43" fontId="69" fillId="0" borderId="0" xfId="13" applyFont="1"/>
    <xf numFmtId="43" fontId="68" fillId="0" borderId="0" xfId="13" applyFont="1" applyFill="1" applyBorder="1"/>
    <xf numFmtId="43" fontId="68" fillId="0" borderId="0" xfId="12" applyNumberFormat="1" applyFont="1" applyBorder="1"/>
    <xf numFmtId="0" fontId="68" fillId="0" borderId="0" xfId="12" applyFont="1"/>
    <xf numFmtId="43" fontId="68" fillId="0" borderId="0" xfId="13" applyFont="1" applyBorder="1"/>
    <xf numFmtId="43" fontId="67" fillId="0" borderId="0" xfId="12" applyNumberFormat="1" applyFont="1" applyBorder="1"/>
    <xf numFmtId="0" fontId="68" fillId="0" borderId="0" xfId="12" applyFont="1" applyBorder="1"/>
    <xf numFmtId="43" fontId="70" fillId="0" borderId="0" xfId="13" applyFont="1" applyFill="1" applyBorder="1" applyAlignment="1">
      <alignment horizontal="center" vertical="center"/>
    </xf>
    <xf numFmtId="43" fontId="68" fillId="0" borderId="0" xfId="12" applyNumberFormat="1" applyFont="1"/>
    <xf numFmtId="43" fontId="68" fillId="0" borderId="0" xfId="13" applyFont="1" applyFill="1"/>
    <xf numFmtId="43" fontId="70" fillId="0" borderId="0" xfId="13" applyFont="1" applyFill="1" applyAlignment="1">
      <alignment vertical="center"/>
    </xf>
    <xf numFmtId="43" fontId="70" fillId="0" borderId="0" xfId="13" applyFont="1" applyAlignment="1">
      <alignment vertical="center"/>
    </xf>
    <xf numFmtId="43" fontId="71" fillId="0" borderId="0" xfId="13" applyFont="1" applyFill="1" applyBorder="1" applyAlignment="1">
      <alignment horizontal="center" vertical="center"/>
    </xf>
    <xf numFmtId="43" fontId="70" fillId="0" borderId="0" xfId="13" applyFont="1" applyFill="1" applyBorder="1" applyAlignment="1">
      <alignment horizontal="center" vertical="center" wrapText="1"/>
    </xf>
    <xf numFmtId="43" fontId="71" fillId="0" borderId="0" xfId="13" applyFont="1" applyFill="1" applyBorder="1" applyAlignment="1">
      <alignment horizontal="center" vertical="center" wrapText="1"/>
    </xf>
    <xf numFmtId="43" fontId="68" fillId="0" borderId="0" xfId="13" applyFont="1" applyFill="1" applyBorder="1" applyAlignment="1">
      <alignment horizontal="center" vertical="center" wrapText="1"/>
    </xf>
    <xf numFmtId="43" fontId="70" fillId="0" borderId="0" xfId="13" applyFont="1"/>
    <xf numFmtId="43" fontId="72" fillId="0" borderId="0" xfId="13" applyFont="1" applyFill="1" applyBorder="1" applyAlignment="1">
      <alignment horizontal="center" vertical="center" wrapText="1"/>
    </xf>
    <xf numFmtId="0" fontId="67" fillId="0" borderId="0" xfId="12" applyFont="1" applyBorder="1"/>
    <xf numFmtId="43" fontId="67" fillId="0" borderId="0" xfId="13" applyFont="1" applyBorder="1"/>
    <xf numFmtId="43" fontId="28" fillId="0" borderId="0" xfId="12" applyNumberFormat="1" applyFont="1" applyBorder="1"/>
    <xf numFmtId="0" fontId="28" fillId="0" borderId="0" xfId="12" applyFont="1" applyBorder="1"/>
    <xf numFmtId="0" fontId="26" fillId="0" borderId="0" xfId="12" applyFont="1" applyAlignment="1">
      <alignment horizontal="center"/>
    </xf>
    <xf numFmtId="0" fontId="26" fillId="0" borderId="0" xfId="12" applyFont="1" applyAlignment="1">
      <alignment horizontal="center"/>
    </xf>
    <xf numFmtId="0" fontId="26" fillId="0" borderId="47" xfId="12" applyFont="1" applyBorder="1" applyAlignment="1">
      <alignment horizontal="center"/>
    </xf>
    <xf numFmtId="43" fontId="26" fillId="0" borderId="47" xfId="13" applyFont="1" applyBorder="1"/>
    <xf numFmtId="0" fontId="26" fillId="0" borderId="47" xfId="12" applyFont="1" applyBorder="1"/>
    <xf numFmtId="43" fontId="26" fillId="0" borderId="47" xfId="12" applyNumberFormat="1" applyFont="1" applyBorder="1"/>
    <xf numFmtId="0" fontId="26" fillId="0" borderId="47" xfId="12" applyFont="1" applyBorder="1" applyAlignment="1">
      <alignment vertical="center" wrapText="1"/>
    </xf>
    <xf numFmtId="0" fontId="26" fillId="0" borderId="47" xfId="12" applyFont="1" applyBorder="1" applyAlignment="1">
      <alignment horizontal="center" vertical="center" wrapText="1"/>
    </xf>
    <xf numFmtId="0" fontId="68" fillId="0" borderId="47" xfId="12" applyFont="1" applyBorder="1" applyAlignment="1">
      <alignment horizontal="left" vertical="center" wrapText="1"/>
    </xf>
    <xf numFmtId="43" fontId="68" fillId="0" borderId="47" xfId="13" applyFont="1" applyBorder="1"/>
    <xf numFmtId="0" fontId="68" fillId="0" borderId="47" xfId="12" applyFont="1" applyBorder="1"/>
    <xf numFmtId="43" fontId="68" fillId="0" borderId="47" xfId="12" applyNumberFormat="1" applyFont="1" applyBorder="1"/>
    <xf numFmtId="0" fontId="67" fillId="0" borderId="47" xfId="12" applyFont="1" applyBorder="1"/>
    <xf numFmtId="43" fontId="67" fillId="0" borderId="47" xfId="13" applyFont="1" applyBorder="1"/>
    <xf numFmtId="43" fontId="67" fillId="0" borderId="47" xfId="12" applyNumberFormat="1" applyFont="1" applyBorder="1"/>
    <xf numFmtId="0" fontId="68" fillId="0" borderId="47" xfId="12" applyFont="1" applyBorder="1" applyAlignment="1">
      <alignment horizontal="left" vertical="top"/>
    </xf>
    <xf numFmtId="43" fontId="71" fillId="0" borderId="47" xfId="13" applyFont="1" applyFill="1" applyBorder="1" applyAlignment="1">
      <alignment horizontal="center" vertical="center"/>
    </xf>
  </cellXfs>
  <cellStyles count="65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4"/>
    <cellStyle name="Comma 3" xfId="6"/>
    <cellStyle name="Comma 4" xfId="10"/>
    <cellStyle name="Comma 4 2" xfId="41"/>
    <cellStyle name="Comma 4 2 2" xfId="42"/>
    <cellStyle name="Comma 4 2 3" xfId="43"/>
    <cellStyle name="Comma 4 3" xfId="44"/>
    <cellStyle name="Comma 4 4" xfId="45"/>
    <cellStyle name="Comma 5" xfId="13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3"/>
    <cellStyle name="Normal 2 2" xfId="11"/>
    <cellStyle name="Normal 3" xfId="5"/>
    <cellStyle name="Normal 4" xfId="7"/>
    <cellStyle name="Normal 4 2" xfId="55"/>
    <cellStyle name="Normal 4 2 2" xfId="56"/>
    <cellStyle name="Normal 4 2 3" xfId="57"/>
    <cellStyle name="Normal 4 3" xfId="58"/>
    <cellStyle name="Normal 4 4" xfId="59"/>
    <cellStyle name="Normal 5" xfId="8"/>
    <cellStyle name="Normal 6" xfId="12"/>
    <cellStyle name="Note 2" xfId="60"/>
    <cellStyle name="Output 2" xfId="61"/>
    <cellStyle name="Percent" xfId="2" builtinId="5"/>
    <cellStyle name="Percent 2" xfId="9"/>
    <cellStyle name="Title 2" xfId="62"/>
    <cellStyle name="Total 2" xfId="63"/>
    <cellStyle name="Warning Text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18</xdr:row>
      <xdr:rowOff>85725</xdr:rowOff>
    </xdr:from>
    <xdr:to>
      <xdr:col>1</xdr:col>
      <xdr:colOff>1914525</xdr:colOff>
      <xdr:row>20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7187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548291</xdr:colOff>
      <xdr:row>28</xdr:row>
      <xdr:rowOff>108115</xdr:rowOff>
    </xdr:from>
    <xdr:to>
      <xdr:col>4</xdr:col>
      <xdr:colOff>654193</xdr:colOff>
      <xdr:row>29</xdr:row>
      <xdr:rowOff>151643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985" y="9899405"/>
          <a:ext cx="1314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194597</xdr:colOff>
      <xdr:row>28</xdr:row>
      <xdr:rowOff>42629</xdr:rowOff>
    </xdr:from>
    <xdr:to>
      <xdr:col>2</xdr:col>
      <xdr:colOff>175731</xdr:colOff>
      <xdr:row>29</xdr:row>
      <xdr:rowOff>181406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9833919"/>
          <a:ext cx="114871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922716</xdr:colOff>
      <xdr:row>28</xdr:row>
      <xdr:rowOff>76692</xdr:rowOff>
    </xdr:from>
    <xdr:to>
      <xdr:col>3</xdr:col>
      <xdr:colOff>177103</xdr:colOff>
      <xdr:row>30</xdr:row>
      <xdr:rowOff>1823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297" y="9867982"/>
          <a:ext cx="1333500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983492</xdr:colOff>
      <xdr:row>28</xdr:row>
      <xdr:rowOff>20485</xdr:rowOff>
    </xdr:from>
    <xdr:to>
      <xdr:col>8</xdr:col>
      <xdr:colOff>1085563</xdr:colOff>
      <xdr:row>29</xdr:row>
      <xdr:rowOff>178450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73" y="9811775"/>
          <a:ext cx="1392555" cy="352562"/>
        </a:xfrm>
        <a:prstGeom prst="rect">
          <a:avLst/>
        </a:prstGeom>
      </xdr:spPr>
    </xdr:pic>
    <xdr:clientData/>
  </xdr:twoCellAnchor>
  <xdr:twoCellAnchor editAs="oneCell">
    <xdr:from>
      <xdr:col>6</xdr:col>
      <xdr:colOff>624758</xdr:colOff>
      <xdr:row>28</xdr:row>
      <xdr:rowOff>30726</xdr:rowOff>
    </xdr:from>
    <xdr:to>
      <xdr:col>6</xdr:col>
      <xdr:colOff>1700160</xdr:colOff>
      <xdr:row>30</xdr:row>
      <xdr:rowOff>8228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242" y="9822016"/>
          <a:ext cx="1075402" cy="366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235876</xdr:colOff>
      <xdr:row>65</xdr:row>
      <xdr:rowOff>192640</xdr:rowOff>
    </xdr:from>
    <xdr:to>
      <xdr:col>9</xdr:col>
      <xdr:colOff>327915</xdr:colOff>
      <xdr:row>67</xdr:row>
      <xdr:rowOff>135383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988" y="13698876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181938</xdr:colOff>
      <xdr:row>65</xdr:row>
      <xdr:rowOff>372330</xdr:rowOff>
    </xdr:from>
    <xdr:to>
      <xdr:col>1</xdr:col>
      <xdr:colOff>1705938</xdr:colOff>
      <xdr:row>66</xdr:row>
      <xdr:rowOff>21938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59" y="13878566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315929</xdr:colOff>
      <xdr:row>40</xdr:row>
      <xdr:rowOff>161925</xdr:rowOff>
    </xdr:from>
    <xdr:to>
      <xdr:col>4</xdr:col>
      <xdr:colOff>611204</xdr:colOff>
      <xdr:row>45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7779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41</xdr:row>
      <xdr:rowOff>55865</xdr:rowOff>
    </xdr:from>
    <xdr:to>
      <xdr:col>2</xdr:col>
      <xdr:colOff>1590675</xdr:colOff>
      <xdr:row>42</xdr:row>
      <xdr:rowOff>189215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90446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543357</xdr:colOff>
      <xdr:row>75</xdr:row>
      <xdr:rowOff>125016</xdr:rowOff>
    </xdr:from>
    <xdr:to>
      <xdr:col>6</xdr:col>
      <xdr:colOff>166688</xdr:colOff>
      <xdr:row>80</xdr:row>
      <xdr:rowOff>13744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732" y="8830866"/>
          <a:ext cx="1118756" cy="650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816875</xdr:colOff>
      <xdr:row>76</xdr:row>
      <xdr:rowOff>77389</xdr:rowOff>
    </xdr:from>
    <xdr:to>
      <xdr:col>2</xdr:col>
      <xdr:colOff>833437</xdr:colOff>
      <xdr:row>78</xdr:row>
      <xdr:rowOff>41346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8725" y="8935639"/>
          <a:ext cx="997637" cy="26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821531</xdr:colOff>
      <xdr:row>75</xdr:row>
      <xdr:rowOff>105966</xdr:rowOff>
    </xdr:from>
    <xdr:to>
      <xdr:col>0</xdr:col>
      <xdr:colOff>2297906</xdr:colOff>
      <xdr:row>79</xdr:row>
      <xdr:rowOff>81720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8811816"/>
          <a:ext cx="1476375" cy="58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7" ht="19.5" customHeight="1" x14ac:dyDescent="0.25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321" t="s">
        <v>2</v>
      </c>
      <c r="B5" s="322"/>
      <c r="C5" s="322"/>
      <c r="D5" s="323"/>
      <c r="E5" s="327" t="s">
        <v>3</v>
      </c>
      <c r="F5" s="329" t="s">
        <v>4</v>
      </c>
      <c r="G5" s="331" t="s">
        <v>5</v>
      </c>
      <c r="H5" s="331" t="s">
        <v>6</v>
      </c>
      <c r="I5" s="331" t="s">
        <v>7</v>
      </c>
      <c r="J5" s="333" t="s">
        <v>8</v>
      </c>
      <c r="K5" s="314" t="s">
        <v>9</v>
      </c>
      <c r="L5" s="314" t="s">
        <v>10</v>
      </c>
      <c r="M5" s="314" t="s">
        <v>11</v>
      </c>
      <c r="N5" s="314" t="s">
        <v>12</v>
      </c>
      <c r="O5" s="314" t="s">
        <v>13</v>
      </c>
      <c r="P5" s="314" t="s">
        <v>14</v>
      </c>
      <c r="Q5" s="314" t="s">
        <v>15</v>
      </c>
      <c r="R5" s="314" t="s">
        <v>16</v>
      </c>
      <c r="S5" s="316" t="s">
        <v>17</v>
      </c>
      <c r="T5" s="305" t="s">
        <v>18</v>
      </c>
      <c r="U5" s="318" t="s">
        <v>19</v>
      </c>
      <c r="V5" s="319"/>
      <c r="W5" s="305" t="s">
        <v>20</v>
      </c>
      <c r="X5" s="305" t="s">
        <v>21</v>
      </c>
      <c r="Z5" s="2"/>
      <c r="AA5" s="2"/>
    </row>
    <row r="6" spans="1:27" s="6" customFormat="1" ht="21.75" customHeight="1" x14ac:dyDescent="0.2">
      <c r="A6" s="324"/>
      <c r="B6" s="325"/>
      <c r="C6" s="325"/>
      <c r="D6" s="326"/>
      <c r="E6" s="328"/>
      <c r="F6" s="330"/>
      <c r="G6" s="332"/>
      <c r="H6" s="332"/>
      <c r="I6" s="332"/>
      <c r="J6" s="334"/>
      <c r="K6" s="315"/>
      <c r="L6" s="315"/>
      <c r="M6" s="315"/>
      <c r="N6" s="315"/>
      <c r="O6" s="315"/>
      <c r="P6" s="315"/>
      <c r="Q6" s="315"/>
      <c r="R6" s="315"/>
      <c r="S6" s="317"/>
      <c r="T6" s="306"/>
      <c r="U6" s="7" t="s">
        <v>22</v>
      </c>
      <c r="V6" s="8" t="s">
        <v>23</v>
      </c>
      <c r="W6" s="306"/>
      <c r="X6" s="306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308" t="s">
        <v>25</v>
      </c>
      <c r="C8" s="308"/>
      <c r="D8" s="309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310" t="s">
        <v>33</v>
      </c>
      <c r="C15" s="310"/>
      <c r="D15" s="311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312" t="s">
        <v>38</v>
      </c>
      <c r="C19" s="312"/>
      <c r="D19" s="313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310" t="s">
        <v>45</v>
      </c>
      <c r="C28" s="310"/>
      <c r="D28" s="311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308" t="s">
        <v>46</v>
      </c>
      <c r="C29" s="308"/>
      <c r="D29" s="309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310" t="s">
        <v>47</v>
      </c>
      <c r="C30" s="310"/>
      <c r="D30" s="311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307" t="s">
        <v>55</v>
      </c>
      <c r="V41" s="307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F9" sqref="F9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336" t="s">
        <v>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8"/>
    </row>
    <row r="4" spans="1:12" s="134" customFormat="1" ht="15.75" x14ac:dyDescent="0.25">
      <c r="A4" s="339" t="s">
        <v>58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342" t="s">
        <v>62</v>
      </c>
      <c r="H6" s="343"/>
      <c r="I6" s="343"/>
      <c r="J6" s="343"/>
      <c r="K6" s="343"/>
      <c r="L6" s="344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342" t="s">
        <v>67</v>
      </c>
      <c r="H7" s="343"/>
      <c r="I7" s="344"/>
      <c r="J7" s="342" t="s">
        <v>68</v>
      </c>
      <c r="K7" s="343"/>
      <c r="L7" s="344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345" t="s">
        <v>53</v>
      </c>
      <c r="I26" s="345"/>
      <c r="J26" s="345"/>
    </row>
    <row r="27" spans="1:13" ht="15.75" x14ac:dyDescent="0.25">
      <c r="A27" s="160" t="s">
        <v>91</v>
      </c>
      <c r="H27" s="335" t="s">
        <v>92</v>
      </c>
      <c r="I27" s="335"/>
      <c r="J27" s="335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22" sqref="C22"/>
    </sheetView>
  </sheetViews>
  <sheetFormatPr defaultRowHeight="15" x14ac:dyDescent="0.25"/>
  <cols>
    <col min="1" max="1" width="3.28515625" style="163" bestFit="1" customWidth="1"/>
    <col min="2" max="2" width="37.85546875" style="163" customWidth="1"/>
    <col min="3" max="3" width="21.140625" style="164" customWidth="1"/>
    <col min="4" max="4" width="21.42578125" style="165" customWidth="1"/>
    <col min="5" max="5" width="26.7109375" style="165" customWidth="1"/>
    <col min="6" max="6" width="24.7109375" style="163" customWidth="1"/>
    <col min="7" max="7" width="22" style="163" customWidth="1"/>
    <col min="8" max="9" width="9.140625" style="163"/>
    <col min="10" max="10" width="15.140625" style="163" bestFit="1" customWidth="1"/>
    <col min="11" max="16384" width="9.140625" style="163"/>
  </cols>
  <sheetData>
    <row r="1" spans="1:10" x14ac:dyDescent="0.25">
      <c r="A1" s="162" t="s">
        <v>93</v>
      </c>
    </row>
    <row r="4" spans="1:10" s="166" customFormat="1" ht="18.75" x14ac:dyDescent="0.3">
      <c r="A4" s="351" t="s">
        <v>94</v>
      </c>
      <c r="B4" s="351"/>
      <c r="C4" s="351"/>
      <c r="D4" s="351"/>
      <c r="E4" s="351"/>
      <c r="F4" s="351"/>
    </row>
    <row r="5" spans="1:10" x14ac:dyDescent="0.25">
      <c r="A5" s="347" t="s">
        <v>95</v>
      </c>
      <c r="B5" s="347"/>
      <c r="C5" s="347"/>
      <c r="D5" s="347"/>
      <c r="E5" s="347"/>
      <c r="F5" s="347"/>
    </row>
    <row r="6" spans="1:10" s="167" customFormat="1" ht="15.75" x14ac:dyDescent="0.25">
      <c r="A6" s="352" t="s">
        <v>96</v>
      </c>
      <c r="B6" s="352"/>
      <c r="C6" s="352"/>
      <c r="D6" s="352"/>
      <c r="E6" s="352"/>
      <c r="F6" s="352"/>
    </row>
    <row r="7" spans="1:10" x14ac:dyDescent="0.25">
      <c r="A7" s="347" t="s">
        <v>97</v>
      </c>
      <c r="B7" s="347"/>
      <c r="C7" s="347"/>
      <c r="D7" s="347"/>
      <c r="E7" s="347"/>
      <c r="F7" s="347"/>
    </row>
    <row r="8" spans="1:10" x14ac:dyDescent="0.25">
      <c r="A8" s="164"/>
      <c r="B8" s="164"/>
      <c r="D8" s="168"/>
      <c r="E8" s="168"/>
      <c r="F8" s="164"/>
    </row>
    <row r="10" spans="1:10" s="169" customFormat="1" x14ac:dyDescent="0.25">
      <c r="A10" s="353" t="s">
        <v>98</v>
      </c>
      <c r="B10" s="353"/>
      <c r="C10" s="353" t="s">
        <v>99</v>
      </c>
      <c r="D10" s="354" t="s">
        <v>100</v>
      </c>
      <c r="E10" s="354"/>
      <c r="F10" s="353" t="s">
        <v>101</v>
      </c>
    </row>
    <row r="11" spans="1:10" s="169" customFormat="1" x14ac:dyDescent="0.25">
      <c r="A11" s="353"/>
      <c r="B11" s="353"/>
      <c r="C11" s="353"/>
      <c r="D11" s="170" t="s">
        <v>102</v>
      </c>
      <c r="E11" s="170" t="s">
        <v>103</v>
      </c>
      <c r="F11" s="353"/>
    </row>
    <row r="12" spans="1:10" x14ac:dyDescent="0.25">
      <c r="A12" s="171" t="s">
        <v>104</v>
      </c>
      <c r="B12" s="172" t="s">
        <v>105</v>
      </c>
      <c r="C12" s="173">
        <f>234+14+6</f>
        <v>254</v>
      </c>
      <c r="D12" s="174">
        <v>40296602.600000001</v>
      </c>
      <c r="E12" s="174">
        <f>3806910.26+1092300+1001100+1956000+159350+20104.12+1114916.85+1495151.86+7565668+5335480.89+196700+656153.65+196000-2989714.61</f>
        <v>21606121.02</v>
      </c>
      <c r="F12" s="175">
        <f>SUM(D12:E12)</f>
        <v>61902723.620000005</v>
      </c>
      <c r="G12" s="176"/>
    </row>
    <row r="13" spans="1:10" x14ac:dyDescent="0.25">
      <c r="A13" s="171" t="s">
        <v>106</v>
      </c>
      <c r="B13" s="172" t="s">
        <v>107</v>
      </c>
      <c r="C13" s="173">
        <v>72</v>
      </c>
      <c r="D13" s="174">
        <v>4471328.21</v>
      </c>
      <c r="E13" s="177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175">
        <f>SUM(D13:E13)</f>
        <v>7461042.8200000003</v>
      </c>
      <c r="G13" s="176"/>
    </row>
    <row r="14" spans="1:10" x14ac:dyDescent="0.25">
      <c r="A14" s="171" t="s">
        <v>108</v>
      </c>
      <c r="B14" s="172" t="s">
        <v>109</v>
      </c>
      <c r="C14" s="173">
        <v>162</v>
      </c>
      <c r="D14" s="177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174"/>
      <c r="F14" s="175">
        <f>SUM(D14:E14)</f>
        <v>10377527.98</v>
      </c>
      <c r="G14" s="165"/>
      <c r="I14" s="348">
        <f>SUM(F12:F13)</f>
        <v>69363766.439999998</v>
      </c>
      <c r="J14" s="347"/>
    </row>
    <row r="15" spans="1:10" s="180" customFormat="1" x14ac:dyDescent="0.25">
      <c r="A15" s="349" t="s">
        <v>110</v>
      </c>
      <c r="B15" s="349"/>
      <c r="C15" s="178">
        <f>SUM(C12:C14)</f>
        <v>488</v>
      </c>
      <c r="D15" s="179">
        <f>SUM(D12:D14)</f>
        <v>55145458.790000007</v>
      </c>
      <c r="E15" s="179">
        <f>SUM(E12:E14)</f>
        <v>24595835.629999999</v>
      </c>
      <c r="F15" s="175">
        <f>SUM(D15:E15)</f>
        <v>79741294.420000002</v>
      </c>
      <c r="I15" s="350"/>
      <c r="J15" s="346"/>
    </row>
    <row r="16" spans="1:10" x14ac:dyDescent="0.25">
      <c r="I16" s="348"/>
      <c r="J16" s="347"/>
    </row>
    <row r="17" spans="1:11" x14ac:dyDescent="0.25">
      <c r="A17" s="163" t="s">
        <v>111</v>
      </c>
      <c r="I17" s="348"/>
      <c r="J17" s="347"/>
    </row>
    <row r="18" spans="1:11" x14ac:dyDescent="0.25">
      <c r="A18" s="163" t="s">
        <v>112</v>
      </c>
      <c r="F18" s="165"/>
      <c r="G18" s="176"/>
      <c r="I18" s="348"/>
      <c r="J18" s="347"/>
    </row>
    <row r="19" spans="1:11" x14ac:dyDescent="0.25">
      <c r="F19" s="176"/>
    </row>
    <row r="20" spans="1:11" x14ac:dyDescent="0.25">
      <c r="F20" s="165"/>
      <c r="G20" s="176"/>
      <c r="J20" s="165">
        <v>4308008.6600000011</v>
      </c>
      <c r="K20" s="165"/>
    </row>
    <row r="21" spans="1:11" x14ac:dyDescent="0.25">
      <c r="A21" s="346" t="s">
        <v>113</v>
      </c>
      <c r="B21" s="346"/>
      <c r="D21" s="181" t="s">
        <v>90</v>
      </c>
      <c r="F21" s="169" t="s">
        <v>53</v>
      </c>
      <c r="J21" s="165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347" t="s">
        <v>114</v>
      </c>
      <c r="B22" s="347"/>
      <c r="D22" s="168" t="s">
        <v>115</v>
      </c>
      <c r="F22" s="164" t="s">
        <v>55</v>
      </c>
      <c r="J22" s="182">
        <f>SUM(J20:J21)</f>
        <v>10377527.980000002</v>
      </c>
    </row>
    <row r="25" spans="1:11" s="183" customFormat="1" ht="12" x14ac:dyDescent="0.2">
      <c r="A25" s="183" t="s">
        <v>116</v>
      </c>
      <c r="C25" s="184"/>
      <c r="D25" s="185"/>
      <c r="E25" s="185"/>
    </row>
    <row r="26" spans="1:11" s="183" customFormat="1" ht="12" x14ac:dyDescent="0.2">
      <c r="A26" s="183" t="s">
        <v>117</v>
      </c>
      <c r="C26" s="184"/>
      <c r="D26" s="185"/>
      <c r="E26" s="185"/>
    </row>
    <row r="27" spans="1:11" s="183" customFormat="1" ht="12" x14ac:dyDescent="0.2">
      <c r="A27" s="183" t="s">
        <v>118</v>
      </c>
      <c r="C27" s="184"/>
      <c r="D27" s="185"/>
      <c r="E27" s="185"/>
    </row>
    <row r="28" spans="1:11" s="183" customFormat="1" ht="12" x14ac:dyDescent="0.2">
      <c r="A28" s="183" t="s">
        <v>119</v>
      </c>
      <c r="C28" s="184"/>
      <c r="D28" s="185"/>
      <c r="E28" s="185"/>
    </row>
    <row r="29" spans="1:11" s="183" customFormat="1" ht="12" x14ac:dyDescent="0.2">
      <c r="A29" s="183" t="s">
        <v>120</v>
      </c>
      <c r="C29" s="184"/>
      <c r="D29" s="185"/>
      <c r="E29" s="185"/>
    </row>
    <row r="30" spans="1:11" s="183" customFormat="1" ht="12" x14ac:dyDescent="0.2">
      <c r="A30" s="183" t="s">
        <v>121</v>
      </c>
      <c r="C30" s="184"/>
      <c r="D30" s="185"/>
      <c r="E30" s="185"/>
    </row>
    <row r="31" spans="1:11" s="183" customFormat="1" ht="12" x14ac:dyDescent="0.2">
      <c r="A31" s="183" t="s">
        <v>122</v>
      </c>
      <c r="C31" s="184"/>
      <c r="D31" s="185"/>
      <c r="E31" s="185"/>
    </row>
    <row r="32" spans="1:11" x14ac:dyDescent="0.25">
      <c r="A32" s="183" t="s">
        <v>123</v>
      </c>
    </row>
  </sheetData>
  <sheetProtection password="9EB5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2" zoomScale="93" zoomScaleNormal="85" zoomScaleSheetLayoutView="93" workbookViewId="0">
      <selection activeCell="G37" sqref="G37"/>
    </sheetView>
  </sheetViews>
  <sheetFormatPr defaultRowHeight="15" x14ac:dyDescent="0.25"/>
  <cols>
    <col min="1" max="1" width="5.42578125" style="186" customWidth="1"/>
    <col min="2" max="2" width="12.140625" style="186" customWidth="1"/>
    <col min="3" max="3" width="31.140625" style="186" customWidth="1"/>
    <col min="4" max="4" width="18.140625" style="186" customWidth="1"/>
    <col min="5" max="5" width="19.140625" style="186" customWidth="1"/>
    <col min="6" max="6" width="19.42578125" style="188" hidden="1" customWidth="1"/>
    <col min="7" max="7" width="26.7109375" style="188" customWidth="1"/>
    <col min="8" max="8" width="19.28515625" style="186" customWidth="1"/>
    <col min="9" max="9" width="19.140625" style="186" customWidth="1"/>
    <col min="10" max="10" width="18" style="186" hidden="1" customWidth="1"/>
    <col min="11" max="11" width="18.28515625" style="187" hidden="1" customWidth="1"/>
    <col min="12" max="16384" width="9.140625" style="186"/>
  </cols>
  <sheetData>
    <row r="1" spans="1:11" x14ac:dyDescent="0.25">
      <c r="A1" s="189" t="s">
        <v>194</v>
      </c>
      <c r="B1" s="189"/>
      <c r="C1" s="243"/>
      <c r="D1" s="191"/>
      <c r="E1" s="235"/>
      <c r="F1" s="234"/>
      <c r="G1" s="233"/>
      <c r="H1" s="189"/>
      <c r="I1" s="189"/>
    </row>
    <row r="2" spans="1:11" x14ac:dyDescent="0.25">
      <c r="A2" s="189"/>
      <c r="B2" s="189"/>
      <c r="C2" s="243"/>
      <c r="D2" s="191"/>
      <c r="E2" s="235"/>
      <c r="F2" s="234"/>
      <c r="G2" s="233"/>
      <c r="H2" s="189"/>
      <c r="I2" s="189"/>
    </row>
    <row r="3" spans="1:11" ht="15.75" x14ac:dyDescent="0.25">
      <c r="A3" s="357" t="s">
        <v>95</v>
      </c>
      <c r="B3" s="357"/>
      <c r="C3" s="357"/>
      <c r="D3" s="357"/>
      <c r="E3" s="357"/>
      <c r="F3" s="357"/>
      <c r="G3" s="357"/>
      <c r="H3" s="357"/>
      <c r="I3" s="357"/>
    </row>
    <row r="4" spans="1:11" ht="18" x14ac:dyDescent="0.25">
      <c r="A4" s="358" t="s">
        <v>193</v>
      </c>
      <c r="B4" s="358"/>
      <c r="C4" s="358"/>
      <c r="D4" s="358"/>
      <c r="E4" s="358"/>
      <c r="F4" s="358"/>
      <c r="G4" s="358"/>
      <c r="H4" s="358"/>
      <c r="I4" s="358"/>
    </row>
    <row r="5" spans="1:11" ht="18" x14ac:dyDescent="0.25">
      <c r="A5" s="359" t="s">
        <v>96</v>
      </c>
      <c r="B5" s="359"/>
      <c r="C5" s="359"/>
      <c r="D5" s="359"/>
      <c r="E5" s="359"/>
      <c r="F5" s="359"/>
      <c r="G5" s="359"/>
      <c r="H5" s="359"/>
      <c r="I5" s="359"/>
    </row>
    <row r="6" spans="1:11" ht="18" x14ac:dyDescent="0.25">
      <c r="A6" s="360" t="s">
        <v>192</v>
      </c>
      <c r="B6" s="360"/>
      <c r="C6" s="360"/>
      <c r="D6" s="360"/>
      <c r="E6" s="360"/>
      <c r="F6" s="360"/>
      <c r="G6" s="360"/>
      <c r="H6" s="360"/>
      <c r="I6" s="360"/>
    </row>
    <row r="7" spans="1:11" ht="18" x14ac:dyDescent="0.25">
      <c r="A7" s="238"/>
      <c r="B7" s="238"/>
      <c r="C7" s="242"/>
      <c r="D7" s="238"/>
      <c r="E7" s="241"/>
      <c r="F7" s="240"/>
      <c r="G7" s="239"/>
      <c r="H7" s="238"/>
      <c r="I7" s="238"/>
    </row>
    <row r="8" spans="1:11" ht="18" x14ac:dyDescent="0.25">
      <c r="A8" s="361" t="s">
        <v>191</v>
      </c>
      <c r="B8" s="361"/>
      <c r="C8" s="361"/>
      <c r="D8" s="361"/>
      <c r="E8" s="361"/>
      <c r="F8" s="361"/>
      <c r="G8" s="361"/>
      <c r="H8" s="361"/>
      <c r="I8" s="361"/>
    </row>
    <row r="9" spans="1:11" x14ac:dyDescent="0.25">
      <c r="A9" s="237"/>
      <c r="B9" s="237"/>
      <c r="C9" s="236"/>
      <c r="D9" s="191"/>
      <c r="E9" s="235"/>
      <c r="F9" s="234"/>
      <c r="G9" s="233"/>
      <c r="H9" s="189"/>
      <c r="I9" s="189"/>
    </row>
    <row r="10" spans="1:11" ht="57" x14ac:dyDescent="0.25">
      <c r="A10" s="232" t="s">
        <v>190</v>
      </c>
      <c r="B10" s="230" t="s">
        <v>189</v>
      </c>
      <c r="C10" s="230" t="s">
        <v>188</v>
      </c>
      <c r="D10" s="230" t="s">
        <v>187</v>
      </c>
      <c r="E10" s="230" t="s">
        <v>186</v>
      </c>
      <c r="F10" s="231" t="s">
        <v>185</v>
      </c>
      <c r="G10" s="231" t="s">
        <v>184</v>
      </c>
      <c r="H10" s="230" t="s">
        <v>183</v>
      </c>
      <c r="I10" s="230" t="s">
        <v>182</v>
      </c>
      <c r="J10" s="229" t="s">
        <v>181</v>
      </c>
      <c r="K10" s="228" t="s">
        <v>180</v>
      </c>
    </row>
    <row r="11" spans="1:11" ht="75" customHeight="1" x14ac:dyDescent="0.25">
      <c r="A11" s="211">
        <v>1</v>
      </c>
      <c r="B11" s="216">
        <v>8599423</v>
      </c>
      <c r="C11" s="209" t="s">
        <v>179</v>
      </c>
      <c r="D11" s="208">
        <v>1295000</v>
      </c>
      <c r="E11" s="209" t="s">
        <v>178</v>
      </c>
      <c r="F11" s="220" t="s">
        <v>177</v>
      </c>
      <c r="G11" s="220" t="s">
        <v>176</v>
      </c>
      <c r="H11" s="208">
        <v>1295000</v>
      </c>
      <c r="I11" s="226">
        <v>44685</v>
      </c>
      <c r="J11" s="226">
        <v>44643</v>
      </c>
      <c r="K11" s="226">
        <v>44671</v>
      </c>
    </row>
    <row r="12" spans="1:11" ht="47.25" x14ac:dyDescent="0.25">
      <c r="A12" s="211">
        <v>2</v>
      </c>
      <c r="B12" s="216">
        <v>8599440</v>
      </c>
      <c r="C12" s="209" t="s">
        <v>175</v>
      </c>
      <c r="D12" s="208">
        <v>5325300</v>
      </c>
      <c r="E12" s="209" t="s">
        <v>174</v>
      </c>
      <c r="F12" s="205" t="s">
        <v>137</v>
      </c>
      <c r="G12" s="205" t="s">
        <v>136</v>
      </c>
      <c r="H12" s="208">
        <v>5324572.5</v>
      </c>
      <c r="I12" s="226">
        <v>44685</v>
      </c>
      <c r="J12" s="226">
        <v>44643</v>
      </c>
      <c r="K12" s="226">
        <v>44671</v>
      </c>
    </row>
    <row r="13" spans="1:11" ht="78.75" x14ac:dyDescent="0.25">
      <c r="A13" s="211">
        <v>3</v>
      </c>
      <c r="B13" s="218">
        <v>8673254</v>
      </c>
      <c r="C13" s="224" t="s">
        <v>173</v>
      </c>
      <c r="D13" s="225">
        <v>500000</v>
      </c>
      <c r="E13" s="224" t="s">
        <v>133</v>
      </c>
      <c r="F13" s="206" t="s">
        <v>132</v>
      </c>
      <c r="G13" s="205" t="s">
        <v>131</v>
      </c>
      <c r="H13" s="225">
        <v>482760</v>
      </c>
      <c r="I13" s="222">
        <v>44711</v>
      </c>
      <c r="J13" s="203" t="s">
        <v>129</v>
      </c>
      <c r="K13" s="213" t="s">
        <v>129</v>
      </c>
    </row>
    <row r="14" spans="1:11" ht="31.5" x14ac:dyDescent="0.25">
      <c r="A14" s="211">
        <v>4</v>
      </c>
      <c r="B14" s="218">
        <v>8712346</v>
      </c>
      <c r="C14" s="224" t="s">
        <v>165</v>
      </c>
      <c r="D14" s="225">
        <v>450000</v>
      </c>
      <c r="E14" s="224" t="s">
        <v>164</v>
      </c>
      <c r="F14" s="206" t="s">
        <v>163</v>
      </c>
      <c r="G14" s="220" t="s">
        <v>162</v>
      </c>
      <c r="H14" s="223">
        <v>448650</v>
      </c>
      <c r="I14" s="222">
        <v>44720</v>
      </c>
      <c r="J14" s="203" t="s">
        <v>129</v>
      </c>
      <c r="K14" s="227" t="s">
        <v>129</v>
      </c>
    </row>
    <row r="15" spans="1:11" ht="78.75" x14ac:dyDescent="0.25">
      <c r="A15" s="211">
        <v>5</v>
      </c>
      <c r="B15" s="216">
        <v>8682274</v>
      </c>
      <c r="C15" s="209" t="s">
        <v>172</v>
      </c>
      <c r="D15" s="208">
        <v>1500000</v>
      </c>
      <c r="E15" s="209" t="s">
        <v>149</v>
      </c>
      <c r="F15" s="206" t="s">
        <v>148</v>
      </c>
      <c r="G15" s="205" t="s">
        <v>147</v>
      </c>
      <c r="H15" s="217">
        <v>1480000</v>
      </c>
      <c r="I15" s="226">
        <v>44725</v>
      </c>
      <c r="J15" s="203" t="s">
        <v>129</v>
      </c>
      <c r="K15" s="213" t="s">
        <v>166</v>
      </c>
    </row>
    <row r="16" spans="1:11" ht="63" x14ac:dyDescent="0.25">
      <c r="A16" s="211">
        <v>6</v>
      </c>
      <c r="B16" s="218">
        <v>8682500</v>
      </c>
      <c r="C16" s="224" t="s">
        <v>171</v>
      </c>
      <c r="D16" s="225">
        <v>2640000</v>
      </c>
      <c r="E16" s="224" t="s">
        <v>170</v>
      </c>
      <c r="F16" s="206" t="s">
        <v>169</v>
      </c>
      <c r="G16" s="205" t="s">
        <v>168</v>
      </c>
      <c r="H16" s="223">
        <v>2273370</v>
      </c>
      <c r="I16" s="222">
        <v>44725</v>
      </c>
      <c r="J16" s="203" t="s">
        <v>167</v>
      </c>
      <c r="K16" s="213" t="s">
        <v>166</v>
      </c>
    </row>
    <row r="17" spans="1:11" ht="31.5" x14ac:dyDescent="0.25">
      <c r="A17" s="211">
        <v>7</v>
      </c>
      <c r="B17" s="221">
        <v>8712346</v>
      </c>
      <c r="C17" s="209" t="s">
        <v>165</v>
      </c>
      <c r="D17" s="208">
        <v>450000</v>
      </c>
      <c r="E17" s="209" t="s">
        <v>164</v>
      </c>
      <c r="F17" s="206" t="s">
        <v>163</v>
      </c>
      <c r="G17" s="220" t="s">
        <v>162</v>
      </c>
      <c r="H17" s="217">
        <v>448650</v>
      </c>
      <c r="I17" s="215" t="s">
        <v>161</v>
      </c>
      <c r="J17" s="203" t="s">
        <v>129</v>
      </c>
      <c r="K17" s="219" t="s">
        <v>129</v>
      </c>
    </row>
    <row r="18" spans="1:11" ht="47.25" x14ac:dyDescent="0.25">
      <c r="A18" s="211">
        <v>8</v>
      </c>
      <c r="B18" s="210">
        <v>8730211</v>
      </c>
      <c r="C18" s="209" t="s">
        <v>160</v>
      </c>
      <c r="D18" s="208">
        <v>757200</v>
      </c>
      <c r="E18" s="209" t="s">
        <v>159</v>
      </c>
      <c r="F18" s="206" t="s">
        <v>158</v>
      </c>
      <c r="G18" s="205" t="s">
        <v>157</v>
      </c>
      <c r="H18" s="217">
        <v>754676</v>
      </c>
      <c r="I18" s="215" t="s">
        <v>156</v>
      </c>
      <c r="J18" s="203" t="s">
        <v>129</v>
      </c>
      <c r="K18" s="202" t="s">
        <v>129</v>
      </c>
    </row>
    <row r="19" spans="1:11" ht="47.25" x14ac:dyDescent="0.25">
      <c r="A19" s="211">
        <v>9</v>
      </c>
      <c r="B19" s="218">
        <v>8741338</v>
      </c>
      <c r="C19" s="209" t="s">
        <v>155</v>
      </c>
      <c r="D19" s="208">
        <v>1430000</v>
      </c>
      <c r="E19" s="209" t="s">
        <v>154</v>
      </c>
      <c r="F19" s="206" t="s">
        <v>153</v>
      </c>
      <c r="G19" s="205" t="s">
        <v>152</v>
      </c>
      <c r="H19" s="217">
        <v>1420000</v>
      </c>
      <c r="I19" s="215" t="s">
        <v>145</v>
      </c>
      <c r="J19" s="203" t="s">
        <v>129</v>
      </c>
      <c r="K19" s="213" t="s">
        <v>151</v>
      </c>
    </row>
    <row r="20" spans="1:11" ht="63" hidden="1" x14ac:dyDescent="0.25">
      <c r="A20" s="211"/>
      <c r="B20" s="216">
        <v>8770271</v>
      </c>
      <c r="C20" s="209" t="s">
        <v>150</v>
      </c>
      <c r="D20" s="208">
        <v>1223522</v>
      </c>
      <c r="E20" s="209" t="s">
        <v>149</v>
      </c>
      <c r="F20" s="206" t="s">
        <v>148</v>
      </c>
      <c r="G20" s="205" t="s">
        <v>147</v>
      </c>
      <c r="H20" s="217">
        <v>1221870</v>
      </c>
      <c r="I20" s="217" t="s">
        <v>146</v>
      </c>
      <c r="J20" s="203" t="s">
        <v>129</v>
      </c>
      <c r="K20" s="213" t="s">
        <v>145</v>
      </c>
    </row>
    <row r="21" spans="1:11" ht="78.75" hidden="1" x14ac:dyDescent="0.25">
      <c r="A21" s="211"/>
      <c r="B21" s="216">
        <v>8797741</v>
      </c>
      <c r="C21" s="209" t="s">
        <v>144</v>
      </c>
      <c r="D21" s="208">
        <v>7982087</v>
      </c>
      <c r="E21" s="209" t="s">
        <v>138</v>
      </c>
      <c r="F21" s="205" t="s">
        <v>137</v>
      </c>
      <c r="G21" s="205" t="s">
        <v>136</v>
      </c>
      <c r="H21" s="214">
        <v>7976387</v>
      </c>
      <c r="I21" s="209" t="s">
        <v>142</v>
      </c>
      <c r="J21" s="203" t="s">
        <v>141</v>
      </c>
      <c r="K21" s="213" t="s">
        <v>140</v>
      </c>
    </row>
    <row r="22" spans="1:11" ht="110.25" hidden="1" x14ac:dyDescent="0.25">
      <c r="A22" s="211"/>
      <c r="B22" s="216">
        <v>8797752</v>
      </c>
      <c r="C22" s="215" t="s">
        <v>143</v>
      </c>
      <c r="D22" s="208">
        <v>11633547</v>
      </c>
      <c r="E22" s="209" t="s">
        <v>138</v>
      </c>
      <c r="F22" s="205" t="s">
        <v>137</v>
      </c>
      <c r="G22" s="205" t="s">
        <v>136</v>
      </c>
      <c r="H22" s="214">
        <v>11630962</v>
      </c>
      <c r="I22" s="209" t="s">
        <v>142</v>
      </c>
      <c r="J22" s="203" t="s">
        <v>141</v>
      </c>
      <c r="K22" s="213" t="s">
        <v>140</v>
      </c>
    </row>
    <row r="23" spans="1:11" ht="47.25" hidden="1" x14ac:dyDescent="0.25">
      <c r="A23" s="211"/>
      <c r="B23" s="212">
        <v>8915378</v>
      </c>
      <c r="C23" s="209" t="s">
        <v>139</v>
      </c>
      <c r="D23" s="208">
        <v>2213310</v>
      </c>
      <c r="E23" s="209" t="s">
        <v>138</v>
      </c>
      <c r="F23" s="205" t="s">
        <v>137</v>
      </c>
      <c r="G23" s="205" t="s">
        <v>136</v>
      </c>
      <c r="H23" s="204">
        <v>2209701</v>
      </c>
      <c r="I23" s="202" t="s">
        <v>130</v>
      </c>
      <c r="J23" s="203" t="s">
        <v>135</v>
      </c>
      <c r="K23" s="202" t="s">
        <v>128</v>
      </c>
    </row>
    <row r="24" spans="1:11" ht="63" hidden="1" x14ac:dyDescent="0.25">
      <c r="A24" s="211"/>
      <c r="B24" s="210">
        <v>8915406</v>
      </c>
      <c r="C24" s="209" t="s">
        <v>134</v>
      </c>
      <c r="D24" s="208">
        <v>1800000</v>
      </c>
      <c r="E24" s="207" t="s">
        <v>133</v>
      </c>
      <c r="F24" s="206" t="s">
        <v>132</v>
      </c>
      <c r="G24" s="205" t="s">
        <v>131</v>
      </c>
      <c r="H24" s="204">
        <v>1788000</v>
      </c>
      <c r="I24" s="202" t="s">
        <v>130</v>
      </c>
      <c r="J24" s="203" t="s">
        <v>129</v>
      </c>
      <c r="K24" s="202" t="s">
        <v>128</v>
      </c>
    </row>
    <row r="25" spans="1:11" x14ac:dyDescent="0.25">
      <c r="A25" s="355" t="s">
        <v>127</v>
      </c>
      <c r="B25" s="355"/>
      <c r="C25" s="355"/>
      <c r="D25" s="355"/>
      <c r="E25" s="355"/>
      <c r="F25" s="355"/>
      <c r="G25" s="355"/>
      <c r="H25" s="355"/>
      <c r="I25" s="355"/>
      <c r="J25" s="201"/>
      <c r="K25" s="200"/>
    </row>
    <row r="26" spans="1:11" x14ac:dyDescent="0.25">
      <c r="A26" s="198"/>
      <c r="B26" s="198"/>
      <c r="C26" s="198"/>
      <c r="D26" s="198"/>
      <c r="E26" s="198"/>
      <c r="F26" s="199"/>
      <c r="G26" s="199"/>
      <c r="H26" s="198"/>
      <c r="I26" s="198"/>
    </row>
    <row r="28" spans="1:11" ht="15" customHeight="1" x14ac:dyDescent="0.25">
      <c r="A28" s="356" t="s">
        <v>126</v>
      </c>
      <c r="B28" s="356"/>
      <c r="C28" s="356"/>
      <c r="D28" s="356"/>
      <c r="E28" s="356"/>
      <c r="F28" s="356"/>
      <c r="G28" s="356"/>
      <c r="H28" s="356"/>
      <c r="I28" s="356"/>
    </row>
    <row r="29" spans="1:11" x14ac:dyDescent="0.25">
      <c r="A29" s="196"/>
      <c r="B29" s="196"/>
      <c r="C29" s="196"/>
      <c r="D29" s="196"/>
      <c r="E29" s="196"/>
      <c r="F29" s="197"/>
      <c r="G29" s="197"/>
      <c r="H29" s="196"/>
    </row>
    <row r="30" spans="1:11" x14ac:dyDescent="0.25">
      <c r="A30" s="189"/>
      <c r="B30" s="189"/>
      <c r="C30" s="191"/>
      <c r="D30" s="189"/>
      <c r="E30" s="189"/>
      <c r="G30" s="190"/>
      <c r="H30" s="189"/>
    </row>
    <row r="31" spans="1:11" x14ac:dyDescent="0.25">
      <c r="A31" s="194" t="s">
        <v>125</v>
      </c>
      <c r="C31" s="195"/>
      <c r="D31" s="194"/>
      <c r="E31" s="194"/>
      <c r="F31" s="193"/>
      <c r="G31" s="192"/>
      <c r="H31" s="189"/>
    </row>
    <row r="32" spans="1:11" x14ac:dyDescent="0.25">
      <c r="A32" s="189" t="s">
        <v>124</v>
      </c>
      <c r="C32" s="191"/>
      <c r="D32" s="189"/>
      <c r="E32" s="189"/>
      <c r="G32" s="190"/>
      <c r="H32" s="189"/>
    </row>
  </sheetData>
  <sheetProtection password="9EB5" sheet="1" objects="1" scenarios="1" selectLockedCells="1" selectUnlockedCells="1"/>
  <mergeCells count="7">
    <mergeCell ref="A25:I25"/>
    <mergeCell ref="A28:I28"/>
    <mergeCell ref="A3:I3"/>
    <mergeCell ref="A4:I4"/>
    <mergeCell ref="A5:I5"/>
    <mergeCell ref="A6:I6"/>
    <mergeCell ref="A8:I8"/>
  </mergeCells>
  <pageMargins left="0.75" right="0.25" top="0.75" bottom="0.5" header="0.5" footer="0.5"/>
  <pageSetup paperSize="146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view="pageBreakPreview" topLeftCell="A4" zoomScale="89" zoomScaleNormal="100" zoomScaleSheetLayoutView="89" workbookViewId="0">
      <selection activeCell="C58" sqref="C58"/>
    </sheetView>
  </sheetViews>
  <sheetFormatPr defaultRowHeight="15" x14ac:dyDescent="0.2"/>
  <cols>
    <col min="1" max="1" width="37.28515625" style="248" customWidth="1"/>
    <col min="2" max="2" width="30.28515625" style="248" customWidth="1"/>
    <col min="3" max="3" width="16.140625" style="248" customWidth="1"/>
    <col min="4" max="4" width="16.42578125" style="248" customWidth="1"/>
    <col min="5" max="5" width="11.140625" style="248" customWidth="1"/>
    <col min="6" max="6" width="11.140625" style="249" customWidth="1"/>
    <col min="7" max="7" width="18.5703125" style="250" customWidth="1"/>
    <col min="8" max="9" width="15.42578125" style="248" hidden="1" customWidth="1"/>
    <col min="10" max="10" width="13.5703125" style="248" customWidth="1"/>
    <col min="11" max="11" width="26.42578125" style="248" customWidth="1"/>
    <col min="12" max="12" width="22.85546875" style="250" hidden="1" customWidth="1"/>
    <col min="13" max="13" width="14.5703125" style="248" customWidth="1"/>
    <col min="14" max="14" width="15.7109375" style="250" bestFit="1" customWidth="1"/>
    <col min="15" max="15" width="15.42578125" style="250" bestFit="1" customWidth="1"/>
    <col min="16" max="16384" width="9.140625" style="248"/>
  </cols>
  <sheetData>
    <row r="1" spans="1:15" s="245" customFormat="1" ht="15.75" x14ac:dyDescent="0.2">
      <c r="A1" s="244" t="s">
        <v>195</v>
      </c>
      <c r="F1" s="246"/>
      <c r="G1" s="247"/>
      <c r="L1" s="247"/>
      <c r="N1" s="247"/>
      <c r="O1" s="247"/>
    </row>
    <row r="2" spans="1:15" s="245" customFormat="1" ht="15.75" x14ac:dyDescent="0.2">
      <c r="F2" s="246"/>
      <c r="G2" s="247"/>
      <c r="L2" s="247"/>
      <c r="N2" s="247"/>
      <c r="O2" s="247"/>
    </row>
    <row r="3" spans="1:15" s="245" customFormat="1" ht="15.75" x14ac:dyDescent="0.2">
      <c r="A3" s="381" t="s">
        <v>196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47"/>
      <c r="N3" s="247"/>
      <c r="O3" s="247"/>
    </row>
    <row r="4" spans="1:15" s="245" customFormat="1" ht="15.75" x14ac:dyDescent="0.2">
      <c r="A4" s="381" t="s">
        <v>197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47"/>
      <c r="N4" s="247"/>
      <c r="O4" s="247"/>
    </row>
    <row r="5" spans="1:15" s="245" customFormat="1" ht="15.75" x14ac:dyDescent="0.2">
      <c r="A5" s="248"/>
      <c r="B5" s="248"/>
      <c r="C5" s="248"/>
      <c r="D5" s="248"/>
      <c r="E5" s="248"/>
      <c r="F5" s="249"/>
      <c r="G5" s="250"/>
      <c r="H5" s="248"/>
      <c r="I5" s="248"/>
      <c r="J5" s="248"/>
      <c r="K5" s="248"/>
      <c r="L5" s="247"/>
      <c r="N5" s="247"/>
      <c r="O5" s="247"/>
    </row>
    <row r="6" spans="1:15" s="245" customFormat="1" ht="15.75" x14ac:dyDescent="0.2">
      <c r="A6" s="248" t="s">
        <v>198</v>
      </c>
      <c r="B6" s="248"/>
      <c r="C6" s="248"/>
      <c r="D6" s="248"/>
      <c r="E6" s="248"/>
      <c r="F6" s="249"/>
      <c r="G6" s="250"/>
      <c r="H6" s="248"/>
      <c r="I6" s="248"/>
      <c r="J6" s="248"/>
      <c r="K6" s="248"/>
      <c r="L6" s="247"/>
      <c r="N6" s="247"/>
      <c r="O6" s="247"/>
    </row>
    <row r="7" spans="1:15" s="245" customFormat="1" ht="15.75" x14ac:dyDescent="0.2">
      <c r="A7" s="248"/>
      <c r="B7" s="248"/>
      <c r="C7" s="248"/>
      <c r="D7" s="248"/>
      <c r="E7" s="248"/>
      <c r="F7" s="249"/>
      <c r="G7" s="250"/>
      <c r="H7" s="248"/>
      <c r="I7" s="248"/>
      <c r="J7" s="248"/>
      <c r="K7" s="248"/>
      <c r="L7" s="247"/>
      <c r="N7" s="247"/>
      <c r="O7" s="247"/>
    </row>
    <row r="8" spans="1:15" s="245" customFormat="1" ht="15.75" customHeight="1" x14ac:dyDescent="0.2">
      <c r="A8" s="382" t="s">
        <v>199</v>
      </c>
      <c r="B8" s="382" t="s">
        <v>200</v>
      </c>
      <c r="C8" s="382" t="s">
        <v>201</v>
      </c>
      <c r="D8" s="382" t="s">
        <v>202</v>
      </c>
      <c r="E8" s="383" t="s">
        <v>203</v>
      </c>
      <c r="F8" s="385" t="s">
        <v>204</v>
      </c>
      <c r="G8" s="386"/>
      <c r="H8" s="377" t="s">
        <v>205</v>
      </c>
      <c r="I8" s="251"/>
      <c r="J8" s="377" t="s">
        <v>206</v>
      </c>
      <c r="K8" s="377" t="s">
        <v>207</v>
      </c>
      <c r="L8" s="247"/>
      <c r="N8" s="247"/>
      <c r="O8" s="247"/>
    </row>
    <row r="9" spans="1:15" s="245" customFormat="1" ht="32.25" customHeight="1" x14ac:dyDescent="0.2">
      <c r="A9" s="378"/>
      <c r="B9" s="378"/>
      <c r="C9" s="378"/>
      <c r="D9" s="378"/>
      <c r="E9" s="384"/>
      <c r="F9" s="252" t="s">
        <v>208</v>
      </c>
      <c r="G9" s="253" t="s">
        <v>209</v>
      </c>
      <c r="H9" s="378"/>
      <c r="I9" s="254" t="s">
        <v>210</v>
      </c>
      <c r="J9" s="378"/>
      <c r="K9" s="378"/>
      <c r="L9" s="247"/>
      <c r="N9" s="247"/>
      <c r="O9" s="247"/>
    </row>
    <row r="10" spans="1:15" s="245" customFormat="1" ht="20.25" customHeight="1" x14ac:dyDescent="0.2">
      <c r="A10" s="255" t="s">
        <v>211</v>
      </c>
      <c r="B10" s="256"/>
      <c r="C10" s="257">
        <v>12906684.199999999</v>
      </c>
      <c r="D10" s="258" t="s">
        <v>212</v>
      </c>
      <c r="E10" s="256"/>
      <c r="F10" s="259">
        <f>+G10/C10</f>
        <v>0.73032258509896764</v>
      </c>
      <c r="G10" s="257">
        <f>8113996.34+547590.5+50100+370705-1382.87+229250+115784</f>
        <v>9426042.9700000007</v>
      </c>
      <c r="H10" s="257">
        <f>+C10-G10</f>
        <v>3480641.2299999986</v>
      </c>
      <c r="I10" s="257">
        <v>7649160.3399999999</v>
      </c>
      <c r="J10" s="256"/>
      <c r="K10" s="260" t="s">
        <v>213</v>
      </c>
      <c r="L10" s="247">
        <f>+C10-G10</f>
        <v>3480641.2299999986</v>
      </c>
      <c r="M10" s="261"/>
      <c r="N10" s="247"/>
      <c r="O10" s="247"/>
    </row>
    <row r="11" spans="1:15" s="245" customFormat="1" ht="45" customHeight="1" x14ac:dyDescent="0.2">
      <c r="A11" s="260" t="s">
        <v>214</v>
      </c>
      <c r="B11" s="256"/>
      <c r="C11" s="262">
        <f>1124000+6000</f>
        <v>1130000</v>
      </c>
      <c r="D11" s="263" t="s">
        <v>215</v>
      </c>
      <c r="E11" s="256"/>
      <c r="F11" s="259">
        <v>0.995</v>
      </c>
      <c r="G11" s="262">
        <v>1124557</v>
      </c>
      <c r="H11" s="262">
        <f>+C11-G11</f>
        <v>5443</v>
      </c>
      <c r="I11" s="262">
        <v>752657</v>
      </c>
      <c r="J11" s="256"/>
      <c r="K11" s="255" t="s">
        <v>213</v>
      </c>
      <c r="L11" s="247">
        <f t="shared" ref="L11:L64" si="0">+C11-G11</f>
        <v>5443</v>
      </c>
      <c r="N11" s="247"/>
      <c r="O11" s="247"/>
    </row>
    <row r="12" spans="1:15" s="245" customFormat="1" ht="30" customHeight="1" x14ac:dyDescent="0.2">
      <c r="A12" s="255" t="s">
        <v>216</v>
      </c>
      <c r="B12" s="256"/>
      <c r="C12" s="257">
        <v>399975</v>
      </c>
      <c r="D12" s="264" t="s">
        <v>217</v>
      </c>
      <c r="E12" s="256"/>
      <c r="F12" s="259">
        <f>+G12/C12</f>
        <v>0.68479529970623165</v>
      </c>
      <c r="G12" s="257">
        <v>273901</v>
      </c>
      <c r="H12" s="257">
        <f>+C12-G12</f>
        <v>126074</v>
      </c>
      <c r="I12" s="257">
        <v>273901</v>
      </c>
      <c r="J12" s="256"/>
      <c r="K12" s="260" t="s">
        <v>213</v>
      </c>
      <c r="L12" s="247">
        <f t="shared" si="0"/>
        <v>126074</v>
      </c>
      <c r="N12" s="247"/>
      <c r="O12" s="247"/>
    </row>
    <row r="13" spans="1:15" s="245" customFormat="1" ht="30" customHeight="1" x14ac:dyDescent="0.2">
      <c r="A13" s="255" t="s">
        <v>218</v>
      </c>
      <c r="B13" s="256"/>
      <c r="C13" s="257">
        <v>574675</v>
      </c>
      <c r="D13" s="258" t="s">
        <v>219</v>
      </c>
      <c r="E13" s="256"/>
      <c r="F13" s="259">
        <v>0</v>
      </c>
      <c r="G13" s="257"/>
      <c r="H13" s="257"/>
      <c r="I13" s="257"/>
      <c r="J13" s="256"/>
      <c r="K13" s="260"/>
      <c r="L13" s="247">
        <f t="shared" si="0"/>
        <v>574675</v>
      </c>
      <c r="M13" s="247"/>
      <c r="N13" s="247"/>
      <c r="O13" s="247"/>
    </row>
    <row r="14" spans="1:15" s="245" customFormat="1" ht="45" hidden="1" customHeight="1" x14ac:dyDescent="0.2">
      <c r="A14" s="255" t="s">
        <v>220</v>
      </c>
      <c r="B14" s="256" t="s">
        <v>221</v>
      </c>
      <c r="C14" s="257">
        <v>3000000</v>
      </c>
      <c r="D14" s="265" t="s">
        <v>222</v>
      </c>
      <c r="E14" s="256"/>
      <c r="F14" s="259">
        <v>1</v>
      </c>
      <c r="G14" s="257">
        <v>2284116.5</v>
      </c>
      <c r="H14" s="257"/>
      <c r="I14" s="257">
        <v>2245966.5</v>
      </c>
      <c r="J14" s="256"/>
      <c r="K14" s="255" t="s">
        <v>223</v>
      </c>
      <c r="L14" s="247">
        <f t="shared" si="0"/>
        <v>715883.5</v>
      </c>
      <c r="N14" s="247"/>
      <c r="O14" s="247"/>
    </row>
    <row r="15" spans="1:15" s="245" customFormat="1" ht="57.75" hidden="1" customHeight="1" x14ac:dyDescent="0.2">
      <c r="A15" s="255" t="s">
        <v>224</v>
      </c>
      <c r="B15" s="256" t="s">
        <v>225</v>
      </c>
      <c r="C15" s="257">
        <v>29254500</v>
      </c>
      <c r="D15" s="258"/>
      <c r="E15" s="256"/>
      <c r="F15" s="259">
        <v>0.63090000000000002</v>
      </c>
      <c r="G15" s="257">
        <f>24676047.92+4578452.08</f>
        <v>29254500</v>
      </c>
      <c r="H15" s="257">
        <f>+C15-G15</f>
        <v>0</v>
      </c>
      <c r="I15" s="257"/>
      <c r="J15" s="256"/>
      <c r="K15" s="255" t="s">
        <v>226</v>
      </c>
      <c r="L15" s="247">
        <f t="shared" si="0"/>
        <v>0</v>
      </c>
      <c r="N15" s="247"/>
      <c r="O15" s="247"/>
    </row>
    <row r="16" spans="1:15" s="245" customFormat="1" ht="45" hidden="1" customHeight="1" x14ac:dyDescent="0.2">
      <c r="A16" s="255" t="s">
        <v>227</v>
      </c>
      <c r="B16" s="256"/>
      <c r="C16" s="257">
        <v>1000000</v>
      </c>
      <c r="D16" s="264"/>
      <c r="E16" s="256"/>
      <c r="F16" s="259">
        <v>1</v>
      </c>
      <c r="G16" s="257">
        <v>735206</v>
      </c>
      <c r="H16" s="257">
        <v>264794</v>
      </c>
      <c r="I16" s="257">
        <v>735206</v>
      </c>
      <c r="J16" s="256"/>
      <c r="K16" s="255" t="s">
        <v>228</v>
      </c>
      <c r="L16" s="247">
        <f t="shared" si="0"/>
        <v>264794</v>
      </c>
      <c r="N16" s="247"/>
      <c r="O16" s="247"/>
    </row>
    <row r="17" spans="1:16" s="245" customFormat="1" ht="45" hidden="1" x14ac:dyDescent="0.2">
      <c r="A17" s="255" t="s">
        <v>229</v>
      </c>
      <c r="B17" s="260" t="s">
        <v>230</v>
      </c>
      <c r="C17" s="262">
        <v>2103093</v>
      </c>
      <c r="D17" s="263" t="s">
        <v>215</v>
      </c>
      <c r="E17" s="256"/>
      <c r="F17" s="259">
        <v>1</v>
      </c>
      <c r="G17" s="262">
        <f>1768537.48+14341.6+8875.8</f>
        <v>1791754.8800000001</v>
      </c>
      <c r="H17" s="262">
        <v>853340.52</v>
      </c>
      <c r="I17" s="262">
        <v>1782879.08</v>
      </c>
      <c r="J17" s="256"/>
      <c r="K17" s="255" t="s">
        <v>231</v>
      </c>
      <c r="L17" s="247">
        <f t="shared" si="0"/>
        <v>311338.11999999988</v>
      </c>
      <c r="N17" s="247"/>
      <c r="O17" s="247"/>
    </row>
    <row r="18" spans="1:16" ht="96" hidden="1" customHeight="1" x14ac:dyDescent="0.2">
      <c r="A18" s="255" t="s">
        <v>232</v>
      </c>
      <c r="B18" s="260" t="s">
        <v>233</v>
      </c>
      <c r="C18" s="262">
        <v>1440000</v>
      </c>
      <c r="D18" s="266" t="s">
        <v>234</v>
      </c>
      <c r="E18" s="256"/>
      <c r="F18" s="259">
        <v>1</v>
      </c>
      <c r="G18" s="262"/>
      <c r="H18" s="262">
        <v>1440000</v>
      </c>
      <c r="I18" s="262"/>
      <c r="J18" s="256"/>
      <c r="K18" s="255" t="s">
        <v>235</v>
      </c>
      <c r="L18" s="247">
        <f t="shared" si="0"/>
        <v>1440000</v>
      </c>
      <c r="N18" s="247"/>
    </row>
    <row r="19" spans="1:16" s="245" customFormat="1" ht="45" hidden="1" customHeight="1" x14ac:dyDescent="0.2">
      <c r="A19" s="255" t="s">
        <v>236</v>
      </c>
      <c r="B19" s="256"/>
      <c r="C19" s="262">
        <v>50000</v>
      </c>
      <c r="D19" s="263" t="s">
        <v>237</v>
      </c>
      <c r="E19" s="256"/>
      <c r="F19" s="259">
        <v>1</v>
      </c>
      <c r="G19" s="262">
        <v>50000</v>
      </c>
      <c r="H19" s="262"/>
      <c r="I19" s="262"/>
      <c r="J19" s="256"/>
      <c r="K19" s="255" t="s">
        <v>238</v>
      </c>
      <c r="L19" s="247">
        <f t="shared" si="0"/>
        <v>0</v>
      </c>
      <c r="N19" s="247"/>
      <c r="O19" s="247"/>
    </row>
    <row r="20" spans="1:16" s="245" customFormat="1" ht="45" hidden="1" x14ac:dyDescent="0.2">
      <c r="A20" s="255" t="s">
        <v>229</v>
      </c>
      <c r="B20" s="260" t="s">
        <v>230</v>
      </c>
      <c r="C20" s="262">
        <v>2103093</v>
      </c>
      <c r="D20" s="266" t="s">
        <v>239</v>
      </c>
      <c r="E20" s="256"/>
      <c r="F20" s="259">
        <v>0.5</v>
      </c>
      <c r="G20" s="262"/>
      <c r="H20" s="262"/>
      <c r="I20" s="262"/>
      <c r="J20" s="256"/>
      <c r="K20" s="255" t="s">
        <v>231</v>
      </c>
      <c r="L20" s="247">
        <f t="shared" si="0"/>
        <v>2103093</v>
      </c>
      <c r="N20" s="247"/>
      <c r="O20" s="247"/>
    </row>
    <row r="21" spans="1:16" s="245" customFormat="1" ht="60" hidden="1" x14ac:dyDescent="0.2">
      <c r="A21" s="267" t="s">
        <v>240</v>
      </c>
      <c r="B21" s="268" t="s">
        <v>241</v>
      </c>
      <c r="C21" s="269">
        <v>1822247.42</v>
      </c>
      <c r="D21" s="266" t="s">
        <v>239</v>
      </c>
      <c r="E21" s="270"/>
      <c r="F21" s="271">
        <v>1</v>
      </c>
      <c r="G21" s="269">
        <v>1822247.42</v>
      </c>
      <c r="H21" s="269"/>
      <c r="I21" s="269"/>
      <c r="J21" s="270"/>
      <c r="K21" s="272" t="s">
        <v>242</v>
      </c>
      <c r="L21" s="247">
        <f t="shared" si="0"/>
        <v>0</v>
      </c>
      <c r="N21" s="247"/>
      <c r="O21" s="247"/>
    </row>
    <row r="22" spans="1:16" s="245" customFormat="1" ht="105" hidden="1" x14ac:dyDescent="0.2">
      <c r="A22" s="255" t="s">
        <v>243</v>
      </c>
      <c r="B22" s="268" t="s">
        <v>244</v>
      </c>
      <c r="C22" s="273">
        <v>7077100</v>
      </c>
      <c r="D22" s="266" t="s">
        <v>245</v>
      </c>
      <c r="E22" s="270"/>
      <c r="F22" s="271">
        <v>1</v>
      </c>
      <c r="G22" s="257">
        <f>6265426.1+776797.34</f>
        <v>7042223.4399999995</v>
      </c>
      <c r="H22" s="273">
        <f>+C22-G22</f>
        <v>34876.560000000522</v>
      </c>
      <c r="I22" s="270"/>
      <c r="J22" s="270"/>
      <c r="K22" s="274" t="s">
        <v>246</v>
      </c>
      <c r="L22" s="247">
        <f t="shared" si="0"/>
        <v>34876.560000000522</v>
      </c>
      <c r="N22" s="247"/>
      <c r="O22" s="247"/>
    </row>
    <row r="23" spans="1:16" s="245" customFormat="1" ht="30" x14ac:dyDescent="0.2">
      <c r="A23" s="255" t="s">
        <v>247</v>
      </c>
      <c r="B23" s="268" t="s">
        <v>244</v>
      </c>
      <c r="C23" s="273">
        <v>13750201</v>
      </c>
      <c r="D23" s="266" t="s">
        <v>248</v>
      </c>
      <c r="E23" s="270"/>
      <c r="F23" s="271"/>
      <c r="G23" s="273"/>
      <c r="H23" s="273"/>
      <c r="I23" s="270"/>
      <c r="J23" s="270"/>
      <c r="K23" s="274" t="s">
        <v>249</v>
      </c>
      <c r="L23" s="247">
        <f t="shared" si="0"/>
        <v>13750201</v>
      </c>
      <c r="N23" s="247"/>
      <c r="O23" s="247"/>
    </row>
    <row r="24" spans="1:16" s="245" customFormat="1" ht="105" hidden="1" x14ac:dyDescent="0.2">
      <c r="A24" s="260" t="s">
        <v>250</v>
      </c>
      <c r="B24" s="268"/>
      <c r="C24" s="273">
        <v>3500000</v>
      </c>
      <c r="D24" s="275" t="s">
        <v>248</v>
      </c>
      <c r="E24" s="270"/>
      <c r="F24" s="271">
        <v>1</v>
      </c>
      <c r="G24" s="273">
        <v>3490000</v>
      </c>
      <c r="H24" s="273"/>
      <c r="I24" s="270"/>
      <c r="J24" s="270"/>
      <c r="K24" s="274" t="s">
        <v>251</v>
      </c>
      <c r="L24" s="247">
        <f t="shared" si="0"/>
        <v>10000</v>
      </c>
      <c r="N24" s="247"/>
      <c r="O24" s="247"/>
      <c r="P24" s="245" t="s">
        <v>252</v>
      </c>
    </row>
    <row r="25" spans="1:16" s="245" customFormat="1" ht="17.25" customHeight="1" x14ac:dyDescent="0.2">
      <c r="A25" s="276" t="s">
        <v>253</v>
      </c>
      <c r="B25" s="277"/>
      <c r="C25" s="278"/>
      <c r="D25" s="277"/>
      <c r="E25" s="279"/>
      <c r="F25" s="280"/>
      <c r="G25" s="281"/>
      <c r="H25" s="281"/>
      <c r="I25" s="281"/>
      <c r="J25" s="277"/>
      <c r="K25" s="282"/>
      <c r="L25" s="247">
        <f t="shared" si="0"/>
        <v>0</v>
      </c>
      <c r="N25" s="247"/>
      <c r="O25" s="247"/>
    </row>
    <row r="26" spans="1:16" s="245" customFormat="1" ht="15.75" x14ac:dyDescent="0.2">
      <c r="A26" s="283" t="s">
        <v>254</v>
      </c>
      <c r="B26" s="375" t="s">
        <v>255</v>
      </c>
      <c r="C26" s="373">
        <v>34500000</v>
      </c>
      <c r="D26" s="379" t="s">
        <v>256</v>
      </c>
      <c r="E26" s="284"/>
      <c r="F26" s="371">
        <v>1</v>
      </c>
      <c r="G26" s="373">
        <v>34167234.310000002</v>
      </c>
      <c r="H26" s="373">
        <v>332765.68999999762</v>
      </c>
      <c r="I26" s="373">
        <v>34167234.310000002</v>
      </c>
      <c r="J26" s="284"/>
      <c r="K26" s="375" t="s">
        <v>257</v>
      </c>
      <c r="L26" s="247">
        <f t="shared" si="0"/>
        <v>332765.68999999762</v>
      </c>
      <c r="N26" s="247"/>
      <c r="O26" s="247"/>
    </row>
    <row r="27" spans="1:16" s="245" customFormat="1" ht="48.75" customHeight="1" x14ac:dyDescent="0.2">
      <c r="A27" s="272" t="s">
        <v>258</v>
      </c>
      <c r="B27" s="376"/>
      <c r="C27" s="374"/>
      <c r="D27" s="380"/>
      <c r="E27" s="270"/>
      <c r="F27" s="372"/>
      <c r="G27" s="374"/>
      <c r="H27" s="374"/>
      <c r="I27" s="374"/>
      <c r="J27" s="270"/>
      <c r="K27" s="376"/>
      <c r="L27" s="247">
        <f t="shared" si="0"/>
        <v>0</v>
      </c>
      <c r="N27" s="247"/>
      <c r="O27" s="247"/>
    </row>
    <row r="28" spans="1:16" s="245" customFormat="1" ht="30" x14ac:dyDescent="0.2">
      <c r="A28" s="285" t="s">
        <v>259</v>
      </c>
      <c r="B28" s="277"/>
      <c r="C28" s="281"/>
      <c r="D28" s="286"/>
      <c r="E28" s="277"/>
      <c r="F28" s="280"/>
      <c r="G28" s="281"/>
      <c r="H28" s="281"/>
      <c r="I28" s="281"/>
      <c r="J28" s="277"/>
      <c r="K28" s="282"/>
      <c r="L28" s="247">
        <f t="shared" si="0"/>
        <v>0</v>
      </c>
      <c r="N28" s="247"/>
      <c r="O28" s="247"/>
    </row>
    <row r="29" spans="1:16" s="245" customFormat="1" ht="15.75" x14ac:dyDescent="0.2">
      <c r="A29" s="285" t="s">
        <v>260</v>
      </c>
      <c r="B29" s="277"/>
      <c r="C29" s="281"/>
      <c r="D29" s="286"/>
      <c r="E29" s="277"/>
      <c r="F29" s="280"/>
      <c r="G29" s="281"/>
      <c r="H29" s="281"/>
      <c r="I29" s="281"/>
      <c r="J29" s="277"/>
      <c r="K29" s="282"/>
      <c r="L29" s="247">
        <f t="shared" si="0"/>
        <v>0</v>
      </c>
      <c r="N29" s="247"/>
      <c r="O29" s="247"/>
    </row>
    <row r="30" spans="1:16" s="245" customFormat="1" ht="17.25" customHeight="1" x14ac:dyDescent="0.2">
      <c r="A30" s="268" t="s">
        <v>261</v>
      </c>
      <c r="B30" s="268" t="s">
        <v>262</v>
      </c>
      <c r="C30" s="273">
        <v>15000000</v>
      </c>
      <c r="D30" s="268" t="s">
        <v>263</v>
      </c>
      <c r="E30" s="270"/>
      <c r="F30" s="271">
        <v>1</v>
      </c>
      <c r="G30" s="273">
        <v>14280464.15</v>
      </c>
      <c r="H30" s="273">
        <v>719535.84999999963</v>
      </c>
      <c r="I30" s="273">
        <v>14280464.15</v>
      </c>
      <c r="J30" s="270"/>
      <c r="K30" s="268" t="s">
        <v>257</v>
      </c>
      <c r="L30" s="247">
        <f t="shared" si="0"/>
        <v>719535.84999999963</v>
      </c>
      <c r="N30" s="247"/>
      <c r="O30" s="247"/>
    </row>
    <row r="31" spans="1:16" s="245" customFormat="1" ht="17.25" customHeight="1" x14ac:dyDescent="0.2">
      <c r="A31" s="282" t="s">
        <v>264</v>
      </c>
      <c r="B31" s="282" t="s">
        <v>265</v>
      </c>
      <c r="C31" s="281">
        <v>40745187</v>
      </c>
      <c r="D31" s="282" t="s">
        <v>263</v>
      </c>
      <c r="E31" s="277"/>
      <c r="F31" s="371">
        <f>+G31/C31</f>
        <v>0.92150748995212617</v>
      </c>
      <c r="G31" s="373">
        <f>24149995+3998000+4499000+4900000</f>
        <v>37546995</v>
      </c>
      <c r="H31" s="373">
        <v>12597192</v>
      </c>
      <c r="I31" s="373">
        <v>37546995</v>
      </c>
      <c r="J31" s="277"/>
      <c r="K31" s="375" t="s">
        <v>213</v>
      </c>
      <c r="L31" s="247">
        <f t="shared" si="0"/>
        <v>3198192</v>
      </c>
      <c r="N31" s="247"/>
      <c r="O31" s="247"/>
    </row>
    <row r="32" spans="1:16" s="245" customFormat="1" ht="17.25" customHeight="1" x14ac:dyDescent="0.2">
      <c r="A32" s="268" t="s">
        <v>266</v>
      </c>
      <c r="B32" s="270"/>
      <c r="C32" s="273"/>
      <c r="D32" s="268"/>
      <c r="E32" s="270"/>
      <c r="F32" s="372"/>
      <c r="G32" s="374"/>
      <c r="H32" s="374"/>
      <c r="I32" s="374"/>
      <c r="J32" s="270"/>
      <c r="K32" s="376"/>
      <c r="L32" s="247">
        <f t="shared" si="0"/>
        <v>0</v>
      </c>
      <c r="N32" s="247"/>
      <c r="O32" s="247"/>
    </row>
    <row r="33" spans="1:15" s="245" customFormat="1" ht="17.25" customHeight="1" x14ac:dyDescent="0.2">
      <c r="A33" s="282" t="s">
        <v>267</v>
      </c>
      <c r="B33" s="277"/>
      <c r="C33" s="281"/>
      <c r="D33" s="282"/>
      <c r="E33" s="277"/>
      <c r="F33" s="287"/>
      <c r="G33" s="281"/>
      <c r="H33" s="277"/>
      <c r="I33" s="277"/>
      <c r="J33" s="277"/>
      <c r="K33" s="362" t="s">
        <v>213</v>
      </c>
      <c r="L33" s="247">
        <f t="shared" si="0"/>
        <v>0</v>
      </c>
      <c r="N33" s="247"/>
      <c r="O33" s="247"/>
    </row>
    <row r="34" spans="1:15" s="245" customFormat="1" ht="17.25" customHeight="1" x14ac:dyDescent="0.2">
      <c r="A34" s="268" t="s">
        <v>268</v>
      </c>
      <c r="B34" s="270"/>
      <c r="C34" s="273">
        <v>4000000</v>
      </c>
      <c r="D34" s="268" t="s">
        <v>263</v>
      </c>
      <c r="E34" s="270"/>
      <c r="F34" s="271">
        <f>+G34/C34</f>
        <v>0.89549956000000008</v>
      </c>
      <c r="G34" s="273">
        <f>335500+3175550+46898.24+24050</f>
        <v>3581998.24</v>
      </c>
      <c r="H34" s="273">
        <f>+C34-G34</f>
        <v>418001.75999999978</v>
      </c>
      <c r="I34" s="273">
        <v>3581998.24</v>
      </c>
      <c r="J34" s="270"/>
      <c r="K34" s="364"/>
      <c r="L34" s="247">
        <f t="shared" si="0"/>
        <v>418001.75999999978</v>
      </c>
      <c r="N34" s="247"/>
      <c r="O34" s="247"/>
    </row>
    <row r="35" spans="1:15" s="245" customFormat="1" ht="15.75" x14ac:dyDescent="0.2">
      <c r="A35" s="288" t="s">
        <v>269</v>
      </c>
      <c r="B35" s="284"/>
      <c r="C35" s="289"/>
      <c r="D35" s="284"/>
      <c r="E35" s="284"/>
      <c r="F35" s="290"/>
      <c r="G35" s="289"/>
      <c r="H35" s="284"/>
      <c r="I35" s="284"/>
      <c r="J35" s="284"/>
      <c r="K35" s="283"/>
      <c r="L35" s="247">
        <f t="shared" si="0"/>
        <v>0</v>
      </c>
      <c r="N35" s="247"/>
      <c r="O35" s="247"/>
    </row>
    <row r="36" spans="1:15" s="245" customFormat="1" ht="15.75" x14ac:dyDescent="0.2">
      <c r="A36" s="362" t="s">
        <v>270</v>
      </c>
      <c r="B36" s="284"/>
      <c r="C36" s="289"/>
      <c r="D36" s="284"/>
      <c r="E36" s="284"/>
      <c r="F36" s="290"/>
      <c r="G36" s="289"/>
      <c r="H36" s="284"/>
      <c r="I36" s="284"/>
      <c r="J36" s="284"/>
      <c r="K36" s="365" t="s">
        <v>271</v>
      </c>
      <c r="L36" s="247">
        <f t="shared" si="0"/>
        <v>0</v>
      </c>
      <c r="N36" s="247"/>
      <c r="O36" s="247"/>
    </row>
    <row r="37" spans="1:15" s="245" customFormat="1" ht="15.75" x14ac:dyDescent="0.2">
      <c r="A37" s="363"/>
      <c r="B37" s="282" t="s">
        <v>272</v>
      </c>
      <c r="C37" s="281">
        <v>500000</v>
      </c>
      <c r="D37" s="291">
        <v>43030</v>
      </c>
      <c r="E37" s="277"/>
      <c r="F37" s="280">
        <v>1</v>
      </c>
      <c r="G37" s="281"/>
      <c r="H37" s="277"/>
      <c r="I37" s="281"/>
      <c r="J37" s="277"/>
      <c r="K37" s="366"/>
      <c r="L37" s="247">
        <f t="shared" si="0"/>
        <v>500000</v>
      </c>
      <c r="N37" s="247"/>
      <c r="O37" s="247"/>
    </row>
    <row r="38" spans="1:15" s="245" customFormat="1" ht="15.75" x14ac:dyDescent="0.2">
      <c r="A38" s="363"/>
      <c r="B38" s="282" t="s">
        <v>273</v>
      </c>
      <c r="C38" s="281">
        <v>1060000</v>
      </c>
      <c r="D38" s="291">
        <v>43030</v>
      </c>
      <c r="E38" s="277"/>
      <c r="F38" s="280">
        <v>1</v>
      </c>
      <c r="G38" s="281"/>
      <c r="H38" s="277"/>
      <c r="I38" s="277"/>
      <c r="J38" s="277"/>
      <c r="K38" s="366"/>
      <c r="L38" s="247">
        <f t="shared" si="0"/>
        <v>1060000</v>
      </c>
      <c r="N38" s="247"/>
      <c r="O38" s="247"/>
    </row>
    <row r="39" spans="1:15" s="245" customFormat="1" ht="15.75" x14ac:dyDescent="0.2">
      <c r="A39" s="364"/>
      <c r="B39" s="270"/>
      <c r="C39" s="273"/>
      <c r="D39" s="270"/>
      <c r="E39" s="270"/>
      <c r="F39" s="292"/>
      <c r="G39" s="273"/>
      <c r="H39" s="270"/>
      <c r="I39" s="270"/>
      <c r="J39" s="270"/>
      <c r="K39" s="367"/>
      <c r="L39" s="247">
        <f t="shared" si="0"/>
        <v>0</v>
      </c>
      <c r="N39" s="247"/>
      <c r="O39" s="247"/>
    </row>
    <row r="40" spans="1:15" ht="45" x14ac:dyDescent="0.2">
      <c r="A40" s="255" t="s">
        <v>274</v>
      </c>
      <c r="B40" s="260"/>
      <c r="C40" s="262">
        <v>10647492</v>
      </c>
      <c r="D40" s="266" t="s">
        <v>275</v>
      </c>
      <c r="E40" s="256"/>
      <c r="F40" s="259"/>
      <c r="G40" s="262"/>
      <c r="H40" s="262"/>
      <c r="I40" s="262"/>
      <c r="J40" s="256"/>
      <c r="K40" s="255" t="s">
        <v>276</v>
      </c>
      <c r="L40" s="247">
        <f t="shared" si="0"/>
        <v>10647492</v>
      </c>
      <c r="N40" s="247"/>
    </row>
    <row r="41" spans="1:15" ht="15.75" hidden="1" customHeight="1" x14ac:dyDescent="0.2">
      <c r="A41" s="293" t="s">
        <v>277</v>
      </c>
      <c r="B41" s="260"/>
      <c r="C41" s="262"/>
      <c r="D41" s="266"/>
      <c r="E41" s="256"/>
      <c r="F41" s="259"/>
      <c r="G41" s="262"/>
      <c r="H41" s="262"/>
      <c r="I41" s="262"/>
      <c r="J41" s="256"/>
      <c r="K41" s="255"/>
      <c r="L41" s="247">
        <f t="shared" si="0"/>
        <v>0</v>
      </c>
      <c r="N41" s="247"/>
    </row>
    <row r="42" spans="1:15" ht="41.25" hidden="1" customHeight="1" x14ac:dyDescent="0.2">
      <c r="A42" s="255" t="s">
        <v>278</v>
      </c>
      <c r="B42" s="260"/>
      <c r="C42" s="262">
        <v>1890000</v>
      </c>
      <c r="D42" s="266" t="s">
        <v>279</v>
      </c>
      <c r="E42" s="256"/>
      <c r="F42" s="259">
        <f>948991.96/1890000</f>
        <v>0.50211214814814809</v>
      </c>
      <c r="G42" s="262">
        <f>188100+188100+316675+124446.96+131670</f>
        <v>948991.96</v>
      </c>
      <c r="H42" s="262">
        <v>1890000</v>
      </c>
      <c r="I42" s="262"/>
      <c r="J42" s="256"/>
      <c r="K42" s="255" t="s">
        <v>280</v>
      </c>
      <c r="L42" s="247">
        <f t="shared" si="0"/>
        <v>941008.04</v>
      </c>
      <c r="N42" s="247"/>
    </row>
    <row r="43" spans="1:15" ht="41.25" hidden="1" customHeight="1" x14ac:dyDescent="0.2">
      <c r="A43" s="255" t="s">
        <v>281</v>
      </c>
      <c r="B43" s="260"/>
      <c r="C43" s="262">
        <v>1264500</v>
      </c>
      <c r="D43" s="266" t="s">
        <v>282</v>
      </c>
      <c r="E43" s="256"/>
      <c r="F43" s="259">
        <v>1</v>
      </c>
      <c r="G43" s="262">
        <f>1264500-10500+10500</f>
        <v>1264500</v>
      </c>
      <c r="H43" s="262">
        <f>+C43-G43</f>
        <v>0</v>
      </c>
      <c r="I43" s="262">
        <v>1264500</v>
      </c>
      <c r="J43" s="256"/>
      <c r="K43" s="255" t="s">
        <v>238</v>
      </c>
      <c r="L43" s="247">
        <f t="shared" si="0"/>
        <v>0</v>
      </c>
      <c r="N43" s="247"/>
    </row>
    <row r="44" spans="1:15" ht="41.25" hidden="1" customHeight="1" x14ac:dyDescent="0.2">
      <c r="A44" s="255" t="s">
        <v>283</v>
      </c>
      <c r="B44" s="260"/>
      <c r="C44" s="262">
        <v>1264500</v>
      </c>
      <c r="D44" s="266" t="s">
        <v>282</v>
      </c>
      <c r="E44" s="256"/>
      <c r="F44" s="259">
        <v>1</v>
      </c>
      <c r="G44" s="262">
        <f>1264500-10500+10500</f>
        <v>1264500</v>
      </c>
      <c r="H44" s="262">
        <f>+C44-G44</f>
        <v>0</v>
      </c>
      <c r="I44" s="262">
        <v>1264500</v>
      </c>
      <c r="J44" s="256"/>
      <c r="K44" s="255" t="s">
        <v>238</v>
      </c>
      <c r="L44" s="247">
        <f t="shared" si="0"/>
        <v>0</v>
      </c>
      <c r="N44" s="247"/>
    </row>
    <row r="45" spans="1:15" ht="15.75" hidden="1" customHeight="1" x14ac:dyDescent="0.2">
      <c r="A45" s="293" t="s">
        <v>284</v>
      </c>
      <c r="B45" s="260"/>
      <c r="C45" s="262"/>
      <c r="D45" s="266"/>
      <c r="E45" s="256"/>
      <c r="F45" s="259"/>
      <c r="G45" s="262"/>
      <c r="H45" s="262"/>
      <c r="I45" s="262"/>
      <c r="J45" s="256"/>
      <c r="K45" s="255"/>
      <c r="L45" s="247">
        <f t="shared" si="0"/>
        <v>0</v>
      </c>
      <c r="N45" s="247"/>
    </row>
    <row r="46" spans="1:15" ht="90" hidden="1" x14ac:dyDescent="0.2">
      <c r="A46" s="255" t="s">
        <v>285</v>
      </c>
      <c r="B46" s="260"/>
      <c r="C46" s="262">
        <v>905000</v>
      </c>
      <c r="D46" s="266" t="s">
        <v>286</v>
      </c>
      <c r="E46" s="256"/>
      <c r="F46" s="259">
        <v>1</v>
      </c>
      <c r="G46" s="262">
        <f>111357.38+2863.64+39000+5616.38+7505+2000+61200+4455.99+2969.26+4880.54+365120+265200+4126.09</f>
        <v>876294.28</v>
      </c>
      <c r="H46" s="262">
        <f>+C46-G46</f>
        <v>28705.719999999972</v>
      </c>
      <c r="I46" s="262">
        <v>111357.38</v>
      </c>
      <c r="J46" s="256"/>
      <c r="K46" s="255" t="s">
        <v>287</v>
      </c>
      <c r="L46" s="247">
        <f t="shared" si="0"/>
        <v>28705.719999999972</v>
      </c>
      <c r="N46" s="247"/>
    </row>
    <row r="47" spans="1:15" ht="15.75" customHeight="1" x14ac:dyDescent="0.2">
      <c r="A47" s="293" t="s">
        <v>288</v>
      </c>
      <c r="B47" s="260"/>
      <c r="C47" s="262"/>
      <c r="D47" s="266"/>
      <c r="E47" s="256"/>
      <c r="F47" s="259"/>
      <c r="G47" s="262"/>
      <c r="H47" s="262"/>
      <c r="I47" s="262"/>
      <c r="J47" s="256"/>
      <c r="K47" s="255"/>
      <c r="L47" s="247">
        <f t="shared" si="0"/>
        <v>0</v>
      </c>
      <c r="N47" s="247"/>
    </row>
    <row r="48" spans="1:15" ht="47.25" customHeight="1" x14ac:dyDescent="0.2">
      <c r="A48" s="255" t="s">
        <v>289</v>
      </c>
      <c r="B48" s="260" t="s">
        <v>290</v>
      </c>
      <c r="C48" s="262">
        <v>200000</v>
      </c>
      <c r="D48" s="266" t="s">
        <v>291</v>
      </c>
      <c r="E48" s="256"/>
      <c r="F48" s="259">
        <v>1</v>
      </c>
      <c r="G48" s="262">
        <v>193836</v>
      </c>
      <c r="H48" s="262"/>
      <c r="I48" s="262"/>
      <c r="J48" s="256"/>
      <c r="K48" s="255" t="s">
        <v>292</v>
      </c>
      <c r="L48" s="247">
        <f t="shared" si="0"/>
        <v>6164</v>
      </c>
      <c r="N48" s="247"/>
    </row>
    <row r="49" spans="1:15" ht="30" customHeight="1" x14ac:dyDescent="0.2">
      <c r="A49" s="293" t="s">
        <v>293</v>
      </c>
      <c r="B49" s="260"/>
      <c r="C49" s="262"/>
      <c r="D49" s="266"/>
      <c r="E49" s="256"/>
      <c r="F49" s="259"/>
      <c r="G49" s="262"/>
      <c r="H49" s="262"/>
      <c r="I49" s="262"/>
      <c r="J49" s="256"/>
      <c r="K49" s="255"/>
      <c r="L49" s="247">
        <f t="shared" si="0"/>
        <v>0</v>
      </c>
      <c r="N49" s="247"/>
    </row>
    <row r="50" spans="1:15" ht="37.5" customHeight="1" x14ac:dyDescent="0.2">
      <c r="A50" s="255" t="s">
        <v>294</v>
      </c>
      <c r="B50" s="260"/>
      <c r="C50" s="262">
        <v>6000000</v>
      </c>
      <c r="D50" s="266" t="s">
        <v>295</v>
      </c>
      <c r="E50" s="256"/>
      <c r="F50" s="259"/>
      <c r="G50" s="262"/>
      <c r="H50" s="262"/>
      <c r="I50" s="262"/>
      <c r="J50" s="256"/>
      <c r="K50" s="255"/>
      <c r="L50" s="247">
        <f t="shared" si="0"/>
        <v>6000000</v>
      </c>
      <c r="N50" s="247"/>
    </row>
    <row r="51" spans="1:15" ht="15.75" hidden="1" x14ac:dyDescent="0.25">
      <c r="A51" s="294" t="s">
        <v>296</v>
      </c>
      <c r="B51" s="260"/>
      <c r="C51" s="262"/>
      <c r="D51" s="266"/>
      <c r="E51" s="256"/>
      <c r="F51" s="259"/>
      <c r="G51" s="262"/>
      <c r="H51" s="262"/>
      <c r="I51" s="262"/>
      <c r="J51" s="256"/>
      <c r="K51" s="255"/>
      <c r="L51" s="247">
        <f t="shared" si="0"/>
        <v>0</v>
      </c>
      <c r="N51" s="247"/>
    </row>
    <row r="52" spans="1:15" ht="90" hidden="1" x14ac:dyDescent="0.25">
      <c r="A52" s="295" t="s">
        <v>297</v>
      </c>
      <c r="B52" s="260" t="s">
        <v>290</v>
      </c>
      <c r="C52" s="262">
        <v>5000000</v>
      </c>
      <c r="D52" s="296" t="s">
        <v>298</v>
      </c>
      <c r="E52" s="256"/>
      <c r="F52" s="259">
        <v>1</v>
      </c>
      <c r="G52" s="262">
        <f>5000000-36738</f>
        <v>4963262</v>
      </c>
      <c r="H52" s="262"/>
      <c r="I52" s="262"/>
      <c r="J52" s="256"/>
      <c r="K52" s="255" t="s">
        <v>299</v>
      </c>
      <c r="L52" s="247">
        <f t="shared" si="0"/>
        <v>36738</v>
      </c>
      <c r="N52" s="247"/>
    </row>
    <row r="53" spans="1:15" ht="15.75" hidden="1" x14ac:dyDescent="0.25">
      <c r="A53" s="297" t="s">
        <v>300</v>
      </c>
      <c r="B53" s="260"/>
      <c r="C53" s="262"/>
      <c r="D53" s="296"/>
      <c r="E53" s="256"/>
      <c r="F53" s="259"/>
      <c r="G53" s="262"/>
      <c r="H53" s="262"/>
      <c r="I53" s="262"/>
      <c r="J53" s="256"/>
      <c r="K53" s="255"/>
      <c r="L53" s="247">
        <f t="shared" si="0"/>
        <v>0</v>
      </c>
      <c r="N53" s="247"/>
    </row>
    <row r="54" spans="1:15" ht="30" hidden="1" x14ac:dyDescent="0.2">
      <c r="A54" s="298" t="s">
        <v>301</v>
      </c>
      <c r="B54" s="260"/>
      <c r="C54" s="262"/>
      <c r="D54" s="266"/>
      <c r="E54" s="256"/>
      <c r="F54" s="259"/>
      <c r="G54" s="262"/>
      <c r="H54" s="262"/>
      <c r="I54" s="262"/>
      <c r="J54" s="256"/>
      <c r="K54" s="255" t="s">
        <v>302</v>
      </c>
      <c r="L54" s="247">
        <f t="shared" si="0"/>
        <v>0</v>
      </c>
      <c r="N54" s="247"/>
    </row>
    <row r="55" spans="1:15" s="245" customFormat="1" ht="15.75" x14ac:dyDescent="0.2">
      <c r="A55" s="288" t="s">
        <v>303</v>
      </c>
      <c r="B55" s="268"/>
      <c r="C55" s="269"/>
      <c r="D55" s="268"/>
      <c r="E55" s="270"/>
      <c r="F55" s="271"/>
      <c r="G55" s="273"/>
      <c r="H55" s="270"/>
      <c r="I55" s="270"/>
      <c r="J55" s="270"/>
      <c r="K55" s="268"/>
      <c r="L55" s="247">
        <f t="shared" si="0"/>
        <v>0</v>
      </c>
      <c r="N55" s="247"/>
      <c r="O55" s="247"/>
    </row>
    <row r="56" spans="1:15" s="245" customFormat="1" ht="41.25" customHeight="1" x14ac:dyDescent="0.2">
      <c r="A56" s="260" t="s">
        <v>304</v>
      </c>
      <c r="B56" s="260"/>
      <c r="C56" s="262">
        <v>100000</v>
      </c>
      <c r="D56" s="299" t="s">
        <v>305</v>
      </c>
      <c r="E56" s="256"/>
      <c r="F56" s="259">
        <v>0</v>
      </c>
      <c r="G56" s="257"/>
      <c r="H56" s="256"/>
      <c r="I56" s="256"/>
      <c r="J56" s="256"/>
      <c r="K56" s="260"/>
      <c r="L56" s="247">
        <f t="shared" si="0"/>
        <v>100000</v>
      </c>
      <c r="N56" s="247"/>
      <c r="O56" s="247"/>
    </row>
    <row r="57" spans="1:15" ht="41.25" customHeight="1" x14ac:dyDescent="0.2">
      <c r="A57" s="255" t="s">
        <v>306</v>
      </c>
      <c r="B57" s="260"/>
      <c r="C57" s="262">
        <v>3000</v>
      </c>
      <c r="D57" s="266" t="s">
        <v>307</v>
      </c>
      <c r="E57" s="256"/>
      <c r="F57" s="259">
        <v>0</v>
      </c>
      <c r="G57" s="262"/>
      <c r="H57" s="262"/>
      <c r="I57" s="262"/>
      <c r="J57" s="256"/>
      <c r="K57" s="255"/>
      <c r="L57" s="247">
        <f t="shared" si="0"/>
        <v>3000</v>
      </c>
      <c r="N57" s="247"/>
    </row>
    <row r="58" spans="1:15" ht="45" customHeight="1" x14ac:dyDescent="0.2">
      <c r="A58" s="255" t="s">
        <v>308</v>
      </c>
      <c r="B58" s="260"/>
      <c r="C58" s="262">
        <v>50000</v>
      </c>
      <c r="D58" s="266" t="s">
        <v>309</v>
      </c>
      <c r="E58" s="256"/>
      <c r="F58" s="259">
        <v>0</v>
      </c>
      <c r="G58" s="262"/>
      <c r="H58" s="262"/>
      <c r="I58" s="262"/>
      <c r="J58" s="256"/>
      <c r="K58" s="255" t="s">
        <v>310</v>
      </c>
      <c r="L58" s="247">
        <f t="shared" si="0"/>
        <v>50000</v>
      </c>
      <c r="N58" s="247"/>
    </row>
    <row r="59" spans="1:15" ht="41.25" customHeight="1" x14ac:dyDescent="0.2">
      <c r="A59" s="255" t="s">
        <v>311</v>
      </c>
      <c r="B59" s="260"/>
      <c r="C59" s="262">
        <v>7610</v>
      </c>
      <c r="D59" s="266" t="s">
        <v>312</v>
      </c>
      <c r="E59" s="256"/>
      <c r="F59" s="259">
        <v>0</v>
      </c>
      <c r="G59" s="262"/>
      <c r="H59" s="262"/>
      <c r="I59" s="262"/>
      <c r="J59" s="256"/>
      <c r="K59" s="255"/>
      <c r="L59" s="247">
        <f t="shared" si="0"/>
        <v>7610</v>
      </c>
      <c r="N59" s="247"/>
    </row>
    <row r="60" spans="1:15" ht="41.25" hidden="1" customHeight="1" x14ac:dyDescent="0.2">
      <c r="A60" s="255" t="s">
        <v>313</v>
      </c>
      <c r="B60" s="260"/>
      <c r="C60" s="262">
        <v>56400</v>
      </c>
      <c r="D60" s="266" t="s">
        <v>314</v>
      </c>
      <c r="E60" s="256"/>
      <c r="F60" s="259">
        <v>1</v>
      </c>
      <c r="G60" s="262">
        <v>56400</v>
      </c>
      <c r="H60" s="262"/>
      <c r="I60" s="262"/>
      <c r="J60" s="256"/>
      <c r="K60" s="255" t="s">
        <v>257</v>
      </c>
      <c r="L60" s="247">
        <f t="shared" si="0"/>
        <v>0</v>
      </c>
      <c r="N60" s="247"/>
    </row>
    <row r="61" spans="1:15" ht="15.75" hidden="1" x14ac:dyDescent="0.2">
      <c r="A61" s="255" t="s">
        <v>315</v>
      </c>
      <c r="B61" s="260" t="s">
        <v>290</v>
      </c>
      <c r="C61" s="262">
        <v>51700000</v>
      </c>
      <c r="D61" s="266" t="s">
        <v>316</v>
      </c>
      <c r="E61" s="256"/>
      <c r="F61" s="259">
        <v>1</v>
      </c>
      <c r="G61" s="262">
        <v>51700000</v>
      </c>
      <c r="H61" s="262"/>
      <c r="I61" s="262"/>
      <c r="J61" s="256"/>
      <c r="K61" s="255" t="s">
        <v>317</v>
      </c>
      <c r="L61" s="247">
        <f t="shared" si="0"/>
        <v>0</v>
      </c>
      <c r="N61" s="247"/>
    </row>
    <row r="62" spans="1:15" ht="41.25" hidden="1" customHeight="1" x14ac:dyDescent="0.2">
      <c r="A62" s="255" t="s">
        <v>318</v>
      </c>
      <c r="B62" s="260" t="s">
        <v>290</v>
      </c>
      <c r="C62" s="262">
        <v>2319000</v>
      </c>
      <c r="D62" s="266" t="s">
        <v>319</v>
      </c>
      <c r="E62" s="256"/>
      <c r="F62" s="259">
        <v>1</v>
      </c>
      <c r="G62" s="262">
        <f>2205000+114000</f>
        <v>2319000</v>
      </c>
      <c r="H62" s="262"/>
      <c r="I62" s="262"/>
      <c r="J62" s="256"/>
      <c r="K62" s="255" t="s">
        <v>320</v>
      </c>
      <c r="L62" s="247">
        <f t="shared" si="0"/>
        <v>0</v>
      </c>
      <c r="N62" s="247"/>
    </row>
    <row r="63" spans="1:15" ht="55.5" hidden="1" customHeight="1" x14ac:dyDescent="0.2">
      <c r="A63" s="255" t="s">
        <v>321</v>
      </c>
      <c r="B63" s="260" t="s">
        <v>290</v>
      </c>
      <c r="C63" s="262">
        <v>1400000</v>
      </c>
      <c r="D63" s="266" t="s">
        <v>322</v>
      </c>
      <c r="E63" s="256"/>
      <c r="F63" s="259">
        <v>1</v>
      </c>
      <c r="G63" s="262">
        <v>1399950</v>
      </c>
      <c r="H63" s="262"/>
      <c r="I63" s="262"/>
      <c r="J63" s="256"/>
      <c r="K63" s="255" t="s">
        <v>323</v>
      </c>
      <c r="L63" s="247">
        <f t="shared" si="0"/>
        <v>50</v>
      </c>
      <c r="N63" s="247"/>
    </row>
    <row r="64" spans="1:15" ht="41.25" customHeight="1" x14ac:dyDescent="0.2">
      <c r="A64" s="255" t="s">
        <v>324</v>
      </c>
      <c r="B64" s="260"/>
      <c r="C64" s="262">
        <v>55200</v>
      </c>
      <c r="D64" s="266" t="s">
        <v>325</v>
      </c>
      <c r="E64" s="256"/>
      <c r="F64" s="259">
        <v>0</v>
      </c>
      <c r="G64" s="262"/>
      <c r="H64" s="262"/>
      <c r="I64" s="262"/>
      <c r="J64" s="256"/>
      <c r="K64" s="255"/>
      <c r="L64" s="247">
        <f t="shared" si="0"/>
        <v>55200</v>
      </c>
      <c r="N64" s="247"/>
    </row>
    <row r="65" spans="1:12" ht="53.25" customHeight="1" x14ac:dyDescent="0.2">
      <c r="A65" s="368" t="s">
        <v>51</v>
      </c>
      <c r="B65" s="368"/>
      <c r="C65" s="368"/>
      <c r="D65" s="368"/>
      <c r="E65" s="368"/>
    </row>
    <row r="66" spans="1:12" ht="53.25" customHeight="1" x14ac:dyDescent="0.2">
      <c r="A66" s="304"/>
      <c r="B66" s="304"/>
      <c r="C66" s="304"/>
      <c r="D66" s="304"/>
      <c r="E66" s="304"/>
    </row>
    <row r="67" spans="1:12" x14ac:dyDescent="0.2">
      <c r="A67" s="300"/>
      <c r="B67" s="301" t="s">
        <v>90</v>
      </c>
      <c r="G67" s="369" t="s">
        <v>53</v>
      </c>
      <c r="H67" s="369"/>
      <c r="I67" s="369"/>
      <c r="J67" s="369"/>
    </row>
    <row r="68" spans="1:12" x14ac:dyDescent="0.2">
      <c r="B68" s="302" t="s">
        <v>326</v>
      </c>
      <c r="G68" s="370" t="s">
        <v>55</v>
      </c>
      <c r="H68" s="370"/>
      <c r="I68" s="370"/>
      <c r="J68" s="370"/>
    </row>
    <row r="69" spans="1:12" x14ac:dyDescent="0.2">
      <c r="A69" s="300"/>
    </row>
    <row r="70" spans="1:12" x14ac:dyDescent="0.2">
      <c r="A70" s="303"/>
    </row>
    <row r="77" spans="1:12" x14ac:dyDescent="0.2">
      <c r="K77" s="250"/>
      <c r="L77" s="2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65:E65"/>
    <mergeCell ref="G67:J67"/>
    <mergeCell ref="G68:J68"/>
  </mergeCells>
  <pageMargins left="0.59" right="0.4" top="0.74803149606299213" bottom="0.74803149606299213" header="0.31496062992125984" footer="0.31496062992125984"/>
  <pageSetup paperSize="10000" scale="75" orientation="landscape" horizontalDpi="4294967293" verticalDpi="300" r:id="rId1"/>
  <rowBreaks count="2" manualBreakCount="2">
    <brk id="34" max="16383" man="1"/>
    <brk id="5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K51" sqref="K51"/>
    </sheetView>
  </sheetViews>
  <sheetFormatPr defaultRowHeight="15" x14ac:dyDescent="0.25"/>
  <cols>
    <col min="1" max="1" width="6.42578125" style="389" customWidth="1"/>
    <col min="2" max="2" width="6.5703125" style="389" customWidth="1"/>
    <col min="3" max="3" width="37.5703125" style="389" customWidth="1"/>
    <col min="4" max="4" width="15.5703125" style="407" customWidth="1"/>
    <col min="5" max="5" width="19" style="389" customWidth="1"/>
    <col min="6" max="6" width="10.42578125" style="389" customWidth="1"/>
    <col min="7" max="8" width="16.85546875" style="390" hidden="1" customWidth="1"/>
    <col min="9" max="9" width="16.85546875" style="389" hidden="1" customWidth="1"/>
    <col min="10" max="10" width="15.28515625" style="389" hidden="1" customWidth="1"/>
    <col min="11" max="11" width="9.140625" style="389"/>
    <col min="12" max="12" width="15.28515625" style="389" bestFit="1" customWidth="1"/>
    <col min="13" max="16384" width="9.140625" style="389"/>
  </cols>
  <sheetData>
    <row r="1" spans="1:10" x14ac:dyDescent="0.25">
      <c r="A1" s="387" t="s">
        <v>327</v>
      </c>
      <c r="B1" s="387"/>
      <c r="C1" s="387"/>
      <c r="D1" s="388"/>
      <c r="E1" s="387"/>
    </row>
    <row r="2" spans="1:10" x14ac:dyDescent="0.25">
      <c r="A2" s="387" t="s">
        <v>328</v>
      </c>
      <c r="B2" s="387"/>
      <c r="C2" s="387"/>
      <c r="D2" s="388"/>
      <c r="E2" s="387"/>
    </row>
    <row r="3" spans="1:10" x14ac:dyDescent="0.25">
      <c r="A3" s="387"/>
      <c r="B3" s="387"/>
      <c r="C3" s="387"/>
      <c r="D3" s="388"/>
      <c r="E3" s="387"/>
    </row>
    <row r="4" spans="1:10" s="392" customFormat="1" ht="18" customHeight="1" x14ac:dyDescent="0.25">
      <c r="A4" s="391" t="s">
        <v>329</v>
      </c>
      <c r="B4" s="391"/>
      <c r="C4" s="391"/>
      <c r="D4" s="391"/>
      <c r="E4" s="391"/>
      <c r="G4" s="393"/>
      <c r="H4" s="393"/>
    </row>
    <row r="5" spans="1:10" s="392" customFormat="1" ht="18" customHeight="1" x14ac:dyDescent="0.25">
      <c r="A5" s="391" t="s">
        <v>330</v>
      </c>
      <c r="B5" s="391"/>
      <c r="C5" s="391"/>
      <c r="D5" s="391"/>
      <c r="E5" s="391"/>
      <c r="G5" s="393"/>
      <c r="H5" s="393"/>
    </row>
    <row r="6" spans="1:10" s="392" customFormat="1" ht="18" customHeight="1" x14ac:dyDescent="0.25">
      <c r="A6" s="391" t="s">
        <v>290</v>
      </c>
      <c r="B6" s="391"/>
      <c r="C6" s="391"/>
      <c r="D6" s="391"/>
      <c r="E6" s="391"/>
      <c r="G6" s="393"/>
      <c r="H6" s="393"/>
    </row>
    <row r="7" spans="1:10" s="392" customFormat="1" ht="18" customHeight="1" x14ac:dyDescent="0.25">
      <c r="A7" s="394"/>
      <c r="B7" s="394"/>
      <c r="C7" s="394"/>
      <c r="D7" s="395"/>
      <c r="E7" s="394"/>
      <c r="G7" s="393"/>
      <c r="H7" s="393"/>
    </row>
    <row r="8" spans="1:10" s="392" customFormat="1" ht="18" customHeight="1" x14ac:dyDescent="0.25">
      <c r="A8" s="391" t="s">
        <v>331</v>
      </c>
      <c r="B8" s="391"/>
      <c r="C8" s="391"/>
      <c r="D8" s="391"/>
      <c r="E8" s="391"/>
      <c r="G8" s="393"/>
      <c r="H8" s="393"/>
    </row>
    <row r="9" spans="1:10" x14ac:dyDescent="0.25">
      <c r="A9" s="396"/>
      <c r="B9" s="396"/>
      <c r="C9" s="396"/>
      <c r="D9" s="397"/>
      <c r="E9" s="396"/>
    </row>
    <row r="10" spans="1:10" x14ac:dyDescent="0.25">
      <c r="A10" s="387" t="s">
        <v>332</v>
      </c>
      <c r="B10" s="387"/>
      <c r="C10" s="387"/>
      <c r="D10" s="388"/>
      <c r="E10" s="398"/>
    </row>
    <row r="11" spans="1:10" x14ac:dyDescent="0.25">
      <c r="A11" s="387"/>
      <c r="B11" s="387" t="s">
        <v>333</v>
      </c>
      <c r="C11" s="387"/>
      <c r="D11" s="388"/>
      <c r="E11" s="387"/>
      <c r="G11" s="399" t="s">
        <v>11</v>
      </c>
      <c r="H11" s="399" t="s">
        <v>334</v>
      </c>
      <c r="I11" s="400" t="s">
        <v>335</v>
      </c>
      <c r="J11" s="389" t="s">
        <v>88</v>
      </c>
    </row>
    <row r="12" spans="1:10" x14ac:dyDescent="0.25">
      <c r="A12" s="387"/>
      <c r="B12" s="387"/>
      <c r="C12" s="387" t="s">
        <v>336</v>
      </c>
      <c r="D12" s="388">
        <v>45794499.100000001</v>
      </c>
      <c r="E12" s="401"/>
      <c r="G12" s="390">
        <v>3439015.48</v>
      </c>
      <c r="H12" s="390">
        <v>147940480.47999999</v>
      </c>
      <c r="I12" s="402">
        <v>699967.03</v>
      </c>
      <c r="J12" s="402">
        <f t="shared" ref="J12:J25" si="0">SUM(G12:I12)</f>
        <v>152079462.98999998</v>
      </c>
    </row>
    <row r="13" spans="1:10" x14ac:dyDescent="0.25">
      <c r="A13" s="387"/>
      <c r="B13" s="387"/>
      <c r="C13" s="387" t="s">
        <v>337</v>
      </c>
      <c r="D13" s="388">
        <v>370652688</v>
      </c>
      <c r="E13" s="387"/>
      <c r="G13" s="390">
        <v>28338227</v>
      </c>
      <c r="H13" s="390">
        <v>28338227</v>
      </c>
      <c r="I13" s="402">
        <v>28338227</v>
      </c>
      <c r="J13" s="402">
        <f t="shared" si="0"/>
        <v>85014681</v>
      </c>
    </row>
    <row r="14" spans="1:10" hidden="1" x14ac:dyDescent="0.25">
      <c r="A14" s="387"/>
      <c r="B14" s="387"/>
      <c r="C14" s="387" t="s">
        <v>338</v>
      </c>
      <c r="D14" s="388"/>
      <c r="E14" s="387"/>
      <c r="I14" s="402"/>
      <c r="J14" s="402"/>
    </row>
    <row r="15" spans="1:10" x14ac:dyDescent="0.25">
      <c r="A15" s="387"/>
      <c r="B15" s="387"/>
      <c r="C15" s="387" t="s">
        <v>339</v>
      </c>
      <c r="D15" s="388">
        <v>33135056.489999998</v>
      </c>
      <c r="E15" s="387"/>
      <c r="G15" s="390">
        <v>4047229.68</v>
      </c>
      <c r="H15" s="390">
        <v>3381043.18</v>
      </c>
      <c r="I15" s="402">
        <v>3296311.72</v>
      </c>
      <c r="J15" s="402">
        <f t="shared" si="0"/>
        <v>10724584.58</v>
      </c>
    </row>
    <row r="16" spans="1:10" x14ac:dyDescent="0.25">
      <c r="A16" s="387"/>
      <c r="B16" s="387"/>
      <c r="C16" s="387" t="s">
        <v>340</v>
      </c>
      <c r="D16" s="388">
        <v>1239890.73</v>
      </c>
      <c r="E16" s="387"/>
      <c r="G16" s="390">
        <v>267487.57</v>
      </c>
      <c r="H16" s="390">
        <v>266649.18</v>
      </c>
      <c r="I16" s="402">
        <v>262327.28000000003</v>
      </c>
      <c r="J16" s="402">
        <f t="shared" si="0"/>
        <v>796464.03</v>
      </c>
    </row>
    <row r="17" spans="1:10" x14ac:dyDescent="0.25">
      <c r="A17" s="387"/>
      <c r="B17" s="387"/>
      <c r="C17" s="387" t="s">
        <v>341</v>
      </c>
      <c r="D17" s="388">
        <v>46090776.049999997</v>
      </c>
      <c r="E17" s="387"/>
      <c r="G17" s="390">
        <v>432257.56</v>
      </c>
      <c r="H17" s="390">
        <v>4580703.7300000004</v>
      </c>
      <c r="I17" s="402">
        <v>587219.57999999996</v>
      </c>
      <c r="J17" s="402">
        <f t="shared" si="0"/>
        <v>5600180.8700000001</v>
      </c>
    </row>
    <row r="18" spans="1:10" x14ac:dyDescent="0.25">
      <c r="A18" s="387"/>
      <c r="B18" s="387"/>
      <c r="C18" s="387" t="s">
        <v>342</v>
      </c>
      <c r="D18" s="403">
        <f>SUM(D12:D17)</f>
        <v>496912910.37000006</v>
      </c>
      <c r="E18" s="387"/>
      <c r="G18" s="390">
        <f>SUM(G12:G17)</f>
        <v>36524217.290000007</v>
      </c>
      <c r="I18" s="402"/>
      <c r="J18" s="402">
        <f t="shared" si="0"/>
        <v>36524217.290000007</v>
      </c>
    </row>
    <row r="19" spans="1:10" x14ac:dyDescent="0.25">
      <c r="A19" s="387"/>
      <c r="B19" s="387" t="s">
        <v>343</v>
      </c>
      <c r="C19" s="387"/>
      <c r="D19" s="388"/>
      <c r="E19" s="387"/>
      <c r="I19" s="402"/>
      <c r="J19" s="402">
        <f t="shared" si="0"/>
        <v>0</v>
      </c>
    </row>
    <row r="20" spans="1:10" x14ac:dyDescent="0.25">
      <c r="A20" s="387"/>
      <c r="B20" s="387"/>
      <c r="C20" s="387" t="s">
        <v>344</v>
      </c>
      <c r="D20" s="388">
        <v>70773304.310000002</v>
      </c>
      <c r="E20" s="387"/>
      <c r="G20" s="390">
        <v>2441617.41</v>
      </c>
      <c r="H20" s="390">
        <v>4202385.2699999996</v>
      </c>
      <c r="I20" s="402">
        <v>2834830.73</v>
      </c>
      <c r="J20" s="402">
        <f t="shared" si="0"/>
        <v>9478833.4100000001</v>
      </c>
    </row>
    <row r="21" spans="1:10" x14ac:dyDescent="0.25">
      <c r="A21" s="387"/>
      <c r="B21" s="387"/>
      <c r="C21" s="387" t="s">
        <v>345</v>
      </c>
      <c r="D21" s="388">
        <v>158095249.02000001</v>
      </c>
      <c r="E21" s="387"/>
      <c r="G21" s="390">
        <v>93011.69</v>
      </c>
      <c r="H21" s="390">
        <v>0</v>
      </c>
      <c r="I21" s="402">
        <v>0</v>
      </c>
      <c r="J21" s="402">
        <f t="shared" si="0"/>
        <v>93011.69</v>
      </c>
    </row>
    <row r="22" spans="1:10" x14ac:dyDescent="0.25">
      <c r="A22" s="387"/>
      <c r="B22" s="387"/>
      <c r="C22" s="387" t="s">
        <v>346</v>
      </c>
      <c r="D22" s="388">
        <v>44696138.700000003</v>
      </c>
      <c r="E22" s="387"/>
      <c r="G22" s="390">
        <v>5653204.75</v>
      </c>
      <c r="H22" s="390">
        <v>5833368.5</v>
      </c>
      <c r="I22" s="402">
        <v>8052728.0700000003</v>
      </c>
      <c r="J22" s="402">
        <f t="shared" si="0"/>
        <v>19539301.32</v>
      </c>
    </row>
    <row r="23" spans="1:10" x14ac:dyDescent="0.25">
      <c r="A23" s="387"/>
      <c r="B23" s="387"/>
      <c r="C23" s="387" t="s">
        <v>347</v>
      </c>
      <c r="D23" s="388">
        <v>99809729.850000009</v>
      </c>
      <c r="E23" s="387"/>
      <c r="G23" s="390">
        <v>4858458.6100000003</v>
      </c>
      <c r="H23" s="390">
        <v>9596221.4900000002</v>
      </c>
      <c r="I23" s="402">
        <v>8838815.9199999999</v>
      </c>
      <c r="J23" s="402">
        <f t="shared" si="0"/>
        <v>23293496.020000003</v>
      </c>
    </row>
    <row r="24" spans="1:10" x14ac:dyDescent="0.25">
      <c r="A24" s="387"/>
      <c r="B24" s="387"/>
      <c r="C24" s="387" t="s">
        <v>348</v>
      </c>
      <c r="D24" s="403">
        <f>SUM(D20:D23)</f>
        <v>373374421.88000005</v>
      </c>
      <c r="E24" s="387"/>
      <c r="G24" s="390">
        <f>SUM(G20:G23)</f>
        <v>13046292.460000001</v>
      </c>
      <c r="I24" s="402"/>
      <c r="J24" s="402">
        <f t="shared" si="0"/>
        <v>13046292.460000001</v>
      </c>
    </row>
    <row r="25" spans="1:10" x14ac:dyDescent="0.25">
      <c r="A25" s="387"/>
      <c r="B25" s="396" t="s">
        <v>349</v>
      </c>
      <c r="C25" s="387"/>
      <c r="D25" s="404"/>
      <c r="E25" s="405">
        <f>D18-D24</f>
        <v>123538488.49000001</v>
      </c>
      <c r="G25" s="390">
        <f>G18-G24</f>
        <v>23477924.830000006</v>
      </c>
      <c r="I25" s="402"/>
      <c r="J25" s="402">
        <f t="shared" si="0"/>
        <v>23477924.830000006</v>
      </c>
    </row>
    <row r="26" spans="1:10" x14ac:dyDescent="0.25">
      <c r="A26" s="387"/>
      <c r="B26" s="387"/>
      <c r="C26" s="387"/>
      <c r="D26" s="404"/>
      <c r="E26" s="398"/>
      <c r="I26" s="402"/>
      <c r="J26" s="402"/>
    </row>
    <row r="27" spans="1:10" x14ac:dyDescent="0.25">
      <c r="A27" s="387" t="s">
        <v>350</v>
      </c>
      <c r="B27" s="387"/>
      <c r="C27" s="387"/>
      <c r="D27" s="388"/>
      <c r="E27" s="387"/>
      <c r="I27" s="402"/>
      <c r="J27" s="402">
        <f>SUM(G27:I27)</f>
        <v>0</v>
      </c>
    </row>
    <row r="28" spans="1:10" x14ac:dyDescent="0.25">
      <c r="A28" s="387"/>
      <c r="B28" s="387" t="s">
        <v>333</v>
      </c>
      <c r="C28" s="387"/>
      <c r="D28" s="406"/>
      <c r="E28" s="387"/>
      <c r="I28" s="402"/>
      <c r="J28" s="402"/>
    </row>
    <row r="29" spans="1:10" x14ac:dyDescent="0.25">
      <c r="A29" s="387"/>
      <c r="B29" s="387"/>
      <c r="C29" s="387" t="s">
        <v>342</v>
      </c>
      <c r="D29" s="406">
        <v>0</v>
      </c>
      <c r="E29" s="387"/>
      <c r="I29" s="402"/>
      <c r="J29" s="402"/>
    </row>
    <row r="30" spans="1:10" x14ac:dyDescent="0.25">
      <c r="A30" s="387"/>
      <c r="B30" s="387" t="s">
        <v>343</v>
      </c>
      <c r="C30" s="387"/>
      <c r="D30" s="388"/>
      <c r="E30" s="387"/>
      <c r="I30" s="402"/>
      <c r="J30" s="402">
        <f t="shared" ref="J30:J36" si="1">SUM(G30:I30)</f>
        <v>0</v>
      </c>
    </row>
    <row r="31" spans="1:10" x14ac:dyDescent="0.25">
      <c r="A31" s="387"/>
      <c r="B31" s="387"/>
      <c r="C31" s="387" t="s">
        <v>351</v>
      </c>
      <c r="D31" s="388">
        <v>7011164.8200000003</v>
      </c>
      <c r="E31" s="387"/>
      <c r="G31" s="390">
        <v>-7748.76</v>
      </c>
      <c r="H31" s="390">
        <v>2992640.21</v>
      </c>
      <c r="I31" s="402">
        <v>7527131.4400000004</v>
      </c>
      <c r="J31" s="402">
        <f t="shared" si="1"/>
        <v>10512022.890000001</v>
      </c>
    </row>
    <row r="32" spans="1:10" x14ac:dyDescent="0.25">
      <c r="A32" s="387"/>
      <c r="B32" s="387"/>
      <c r="C32" s="387" t="s">
        <v>348</v>
      </c>
      <c r="D32" s="403">
        <f>D31</f>
        <v>7011164.8200000003</v>
      </c>
      <c r="E32" s="387"/>
      <c r="G32" s="390">
        <f>G31</f>
        <v>-7748.76</v>
      </c>
      <c r="J32" s="402">
        <f t="shared" si="1"/>
        <v>-7748.76</v>
      </c>
    </row>
    <row r="33" spans="1:12" x14ac:dyDescent="0.25">
      <c r="A33" s="387"/>
      <c r="B33" s="396" t="s">
        <v>352</v>
      </c>
      <c r="C33" s="387"/>
      <c r="D33" s="388"/>
      <c r="E33" s="405">
        <f>D29-D32</f>
        <v>-7011164.8200000003</v>
      </c>
      <c r="G33" s="390" t="e">
        <f>#REF!-G32</f>
        <v>#REF!</v>
      </c>
      <c r="J33" s="402" t="e">
        <f t="shared" si="1"/>
        <v>#REF!</v>
      </c>
    </row>
    <row r="34" spans="1:12" x14ac:dyDescent="0.25">
      <c r="A34" s="387"/>
      <c r="B34" s="387"/>
      <c r="C34" s="387"/>
      <c r="D34" s="388"/>
      <c r="E34" s="398"/>
      <c r="J34" s="402">
        <f t="shared" si="1"/>
        <v>0</v>
      </c>
    </row>
    <row r="35" spans="1:12" x14ac:dyDescent="0.25">
      <c r="A35" s="396" t="s">
        <v>353</v>
      </c>
      <c r="B35" s="387"/>
      <c r="C35" s="387"/>
      <c r="E35" s="405">
        <f>E25+E33</f>
        <v>116527323.67000002</v>
      </c>
      <c r="G35" s="390" t="e">
        <f>G25+G33</f>
        <v>#REF!</v>
      </c>
      <c r="J35" s="402" t="e">
        <f t="shared" si="1"/>
        <v>#REF!</v>
      </c>
    </row>
    <row r="36" spans="1:12" ht="15.75" thickBot="1" x14ac:dyDescent="0.3">
      <c r="A36" s="396" t="s">
        <v>354</v>
      </c>
      <c r="B36" s="387"/>
      <c r="C36" s="387"/>
      <c r="E36" s="408">
        <v>1851886217</v>
      </c>
      <c r="G36" s="390">
        <v>604430235.32000005</v>
      </c>
      <c r="J36" s="402">
        <f t="shared" si="1"/>
        <v>604430235.32000005</v>
      </c>
    </row>
    <row r="37" spans="1:12" ht="16.5" thickTop="1" thickBot="1" x14ac:dyDescent="0.3">
      <c r="A37" s="396" t="s">
        <v>355</v>
      </c>
      <c r="B37" s="387"/>
      <c r="C37" s="387"/>
      <c r="E37" s="408">
        <v>1968413540.6700001</v>
      </c>
      <c r="G37" s="390">
        <v>627915908.90999997</v>
      </c>
      <c r="L37" s="402"/>
    </row>
    <row r="38" spans="1:12" ht="15.75" thickTop="1" x14ac:dyDescent="0.25">
      <c r="A38" s="387"/>
      <c r="B38" s="387"/>
      <c r="C38" s="387"/>
      <c r="D38" s="388"/>
      <c r="E38" s="409"/>
      <c r="G38" s="390">
        <f>G37-G36</f>
        <v>23485673.589999914</v>
      </c>
    </row>
    <row r="39" spans="1:12" s="413" customFormat="1" x14ac:dyDescent="0.25">
      <c r="A39" s="410"/>
      <c r="B39" s="410"/>
      <c r="C39" s="410"/>
      <c r="D39" s="411"/>
      <c r="E39" s="412"/>
      <c r="G39" s="414"/>
      <c r="H39" s="414"/>
    </row>
    <row r="40" spans="1:12" s="413" customFormat="1" x14ac:dyDescent="0.25">
      <c r="A40" s="410"/>
      <c r="B40" s="410"/>
      <c r="C40" s="410"/>
      <c r="D40" s="411"/>
      <c r="E40" s="410"/>
      <c r="G40" s="414"/>
      <c r="H40" s="414"/>
      <c r="L40" s="415"/>
    </row>
    <row r="41" spans="1:12" s="413" customFormat="1" x14ac:dyDescent="0.25">
      <c r="A41" s="416" t="s">
        <v>356</v>
      </c>
      <c r="B41" s="416"/>
      <c r="C41" s="416"/>
      <c r="D41" s="411" t="s">
        <v>357</v>
      </c>
      <c r="E41" s="410"/>
      <c r="G41" s="414">
        <f>E37-E36</f>
        <v>116527323.67000008</v>
      </c>
      <c r="H41" s="414"/>
      <c r="L41" s="415"/>
    </row>
    <row r="42" spans="1:12" s="413" customFormat="1" x14ac:dyDescent="0.25">
      <c r="A42" s="410"/>
      <c r="B42" s="410"/>
      <c r="C42" s="410"/>
      <c r="D42" s="411"/>
      <c r="E42" s="410"/>
      <c r="G42" s="414"/>
      <c r="H42" s="414"/>
      <c r="L42" s="415"/>
    </row>
    <row r="43" spans="1:12" s="413" customFormat="1" x14ac:dyDescent="0.25">
      <c r="A43" s="410"/>
      <c r="B43" s="410"/>
      <c r="C43" s="410"/>
      <c r="D43" s="411"/>
      <c r="E43" s="410"/>
      <c r="G43" s="414"/>
      <c r="H43" s="414"/>
    </row>
    <row r="44" spans="1:12" s="413" customFormat="1" x14ac:dyDescent="0.25">
      <c r="A44" s="417" t="s">
        <v>90</v>
      </c>
      <c r="B44" s="417"/>
      <c r="C44" s="417"/>
      <c r="D44" s="418" t="s">
        <v>53</v>
      </c>
      <c r="E44" s="418"/>
      <c r="G44" s="414"/>
      <c r="H44" s="414"/>
    </row>
    <row r="45" spans="1:12" s="413" customFormat="1" x14ac:dyDescent="0.25">
      <c r="A45" s="419" t="s">
        <v>326</v>
      </c>
      <c r="B45" s="419"/>
      <c r="C45" s="419"/>
      <c r="D45" s="420" t="s">
        <v>55</v>
      </c>
      <c r="E45" s="420"/>
      <c r="G45" s="414"/>
      <c r="H45" s="414"/>
    </row>
    <row r="46" spans="1:12" s="413" customFormat="1" x14ac:dyDescent="0.25">
      <c r="A46" s="410"/>
      <c r="B46" s="410"/>
      <c r="C46" s="410"/>
      <c r="D46" s="411"/>
      <c r="E46" s="410"/>
      <c r="G46" s="414"/>
      <c r="H46" s="414"/>
    </row>
    <row r="47" spans="1:12" s="413" customFormat="1" x14ac:dyDescent="0.25">
      <c r="D47" s="421"/>
      <c r="G47" s="414"/>
      <c r="H47" s="414"/>
    </row>
    <row r="48" spans="1:12" s="413" customFormat="1" x14ac:dyDescent="0.25">
      <c r="D48" s="421"/>
      <c r="E48" s="415"/>
      <c r="G48" s="414"/>
      <c r="H48" s="414"/>
    </row>
    <row r="49" spans="4:8" s="413" customFormat="1" x14ac:dyDescent="0.25">
      <c r="D49" s="421"/>
      <c r="E49" s="415"/>
      <c r="G49" s="414"/>
      <c r="H49" s="414"/>
    </row>
    <row r="50" spans="4:8" s="424" customFormat="1" x14ac:dyDescent="0.25">
      <c r="D50" s="422"/>
      <c r="E50" s="423">
        <f>E37-E36</f>
        <v>116527323.67000008</v>
      </c>
      <c r="G50" s="425"/>
      <c r="H50" s="425"/>
    </row>
    <row r="51" spans="4:8" s="424" customFormat="1" x14ac:dyDescent="0.25">
      <c r="D51" s="422"/>
      <c r="E51" s="423">
        <f>E50-E35</f>
        <v>0</v>
      </c>
      <c r="G51" s="425"/>
      <c r="H51" s="425"/>
    </row>
    <row r="52" spans="4:8" s="413" customFormat="1" x14ac:dyDescent="0.25">
      <c r="D52" s="421"/>
      <c r="E52" s="414"/>
      <c r="G52" s="414"/>
      <c r="H52" s="414"/>
    </row>
    <row r="53" spans="4:8" s="413" customFormat="1" x14ac:dyDescent="0.25">
      <c r="D53" s="421"/>
      <c r="E53" s="415"/>
      <c r="G53" s="414"/>
      <c r="H53" s="414"/>
    </row>
    <row r="54" spans="4:8" s="413" customFormat="1" x14ac:dyDescent="0.25">
      <c r="D54" s="421"/>
      <c r="G54" s="414"/>
      <c r="H54" s="414"/>
    </row>
    <row r="55" spans="4:8" s="413" customFormat="1" x14ac:dyDescent="0.25">
      <c r="D55" s="421"/>
      <c r="G55" s="414"/>
      <c r="H55" s="414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86"/>
  <sheetViews>
    <sheetView tabSelected="1" topLeftCell="A40" zoomScale="160" zoomScaleNormal="160" workbookViewId="0">
      <pane xSplit="1" topLeftCell="B1" activePane="topRight" state="frozen"/>
      <selection activeCell="A22" sqref="A22"/>
      <selection pane="topRight" activeCell="B72" sqref="B72"/>
    </sheetView>
  </sheetViews>
  <sheetFormatPr defaultRowHeight="12" x14ac:dyDescent="0.2"/>
  <cols>
    <col min="1" max="1" width="50.5703125" style="431" customWidth="1"/>
    <col min="2" max="3" width="14.7109375" style="434" customWidth="1"/>
    <col min="4" max="5" width="10.7109375" style="431" customWidth="1"/>
    <col min="6" max="6" width="11.7109375" style="431" customWidth="1"/>
    <col min="7" max="7" width="14.7109375" style="431" customWidth="1"/>
    <col min="8" max="8" width="14.28515625" style="431" customWidth="1"/>
    <col min="9" max="9" width="10.5703125" style="431" hidden="1" customWidth="1"/>
    <col min="10" max="10" width="13.5703125" style="431" hidden="1" customWidth="1"/>
    <col min="11" max="12" width="13" style="431" hidden="1" customWidth="1"/>
    <col min="13" max="13" width="16" style="431" customWidth="1"/>
    <col min="14" max="14" width="14.140625" style="431" customWidth="1"/>
    <col min="15" max="15" width="12" style="431" customWidth="1"/>
    <col min="16" max="16" width="12.85546875" style="431" customWidth="1"/>
    <col min="17" max="17" width="13.85546875" style="432" customWidth="1"/>
    <col min="18" max="18" width="12.42578125" style="433" customWidth="1"/>
    <col min="19" max="19" width="11.7109375" style="431" customWidth="1"/>
    <col min="20" max="20" width="15.7109375" style="431" customWidth="1"/>
    <col min="21" max="16384" width="9.140625" style="431"/>
  </cols>
  <sheetData>
    <row r="1" spans="1:20" s="428" customFormat="1" x14ac:dyDescent="0.2">
      <c r="A1" s="426" t="s">
        <v>95</v>
      </c>
      <c r="B1" s="426"/>
      <c r="C1" s="426"/>
      <c r="D1" s="426"/>
      <c r="E1" s="426"/>
      <c r="F1" s="426"/>
      <c r="G1" s="426"/>
      <c r="H1" s="427"/>
      <c r="Q1" s="429"/>
      <c r="R1" s="430"/>
    </row>
    <row r="2" spans="1:20" s="428" customFormat="1" x14ac:dyDescent="0.2">
      <c r="A2" s="426" t="s">
        <v>358</v>
      </c>
      <c r="B2" s="426"/>
      <c r="C2" s="426"/>
      <c r="D2" s="426"/>
      <c r="E2" s="426"/>
      <c r="F2" s="426"/>
      <c r="G2" s="426"/>
      <c r="H2" s="427"/>
      <c r="Q2" s="429"/>
      <c r="R2" s="430"/>
    </row>
    <row r="3" spans="1:20" s="428" customFormat="1" x14ac:dyDescent="0.2">
      <c r="A3" s="426" t="s">
        <v>359</v>
      </c>
      <c r="B3" s="426"/>
      <c r="C3" s="426"/>
      <c r="D3" s="426"/>
      <c r="E3" s="426"/>
      <c r="F3" s="426"/>
      <c r="G3" s="426"/>
      <c r="H3" s="427"/>
      <c r="Q3" s="429"/>
      <c r="R3" s="430"/>
    </row>
    <row r="4" spans="1:20" s="428" customFormat="1" x14ac:dyDescent="0.2">
      <c r="A4" s="427"/>
      <c r="B4" s="427"/>
      <c r="C4" s="427"/>
      <c r="D4" s="427"/>
      <c r="E4" s="427"/>
      <c r="F4" s="427"/>
      <c r="G4" s="427"/>
      <c r="H4" s="427"/>
      <c r="Q4" s="429"/>
      <c r="R4" s="430"/>
    </row>
    <row r="5" spans="1:20" x14ac:dyDescent="0.2">
      <c r="A5" s="426" t="s">
        <v>360</v>
      </c>
      <c r="B5" s="426"/>
      <c r="C5" s="426"/>
      <c r="D5" s="426"/>
      <c r="E5" s="426"/>
      <c r="F5" s="426"/>
      <c r="G5" s="426"/>
      <c r="H5" s="427"/>
      <c r="I5" s="431" t="s">
        <v>361</v>
      </c>
      <c r="J5" s="431" t="s">
        <v>362</v>
      </c>
      <c r="K5" s="431" t="s">
        <v>363</v>
      </c>
      <c r="L5" s="431" t="s">
        <v>364</v>
      </c>
      <c r="M5" s="431" t="s">
        <v>365</v>
      </c>
      <c r="N5" s="431" t="s">
        <v>366</v>
      </c>
      <c r="O5" s="431" t="s">
        <v>367</v>
      </c>
      <c r="P5" s="431" t="s">
        <v>368</v>
      </c>
      <c r="Q5" s="432" t="s">
        <v>369</v>
      </c>
      <c r="R5" s="433" t="s">
        <v>370</v>
      </c>
      <c r="S5" s="431" t="s">
        <v>371</v>
      </c>
      <c r="T5" s="431" t="s">
        <v>372</v>
      </c>
    </row>
    <row r="6" spans="1:20" s="428" customFormat="1" x14ac:dyDescent="0.2">
      <c r="A6" s="426" t="s">
        <v>373</v>
      </c>
      <c r="B6" s="426"/>
      <c r="C6" s="426"/>
      <c r="D6" s="426"/>
      <c r="E6" s="426"/>
      <c r="F6" s="426"/>
      <c r="G6" s="426"/>
      <c r="H6" s="427"/>
      <c r="Q6" s="429"/>
      <c r="R6" s="430"/>
    </row>
    <row r="7" spans="1:20" x14ac:dyDescent="0.2">
      <c r="A7" s="428" t="s">
        <v>252</v>
      </c>
    </row>
    <row r="8" spans="1:20" ht="15" customHeight="1" x14ac:dyDescent="0.2">
      <c r="A8" s="435" t="s">
        <v>374</v>
      </c>
      <c r="B8" s="436" t="s">
        <v>375</v>
      </c>
      <c r="C8" s="436" t="s">
        <v>376</v>
      </c>
      <c r="D8" s="437" t="s">
        <v>377</v>
      </c>
      <c r="E8" s="437" t="s">
        <v>378</v>
      </c>
      <c r="F8" s="437" t="s">
        <v>379</v>
      </c>
      <c r="G8" s="437" t="s">
        <v>101</v>
      </c>
      <c r="H8" s="438"/>
    </row>
    <row r="9" spans="1:20" x14ac:dyDescent="0.2">
      <c r="A9" s="435"/>
      <c r="B9" s="436"/>
      <c r="C9" s="436"/>
      <c r="D9" s="437"/>
      <c r="E9" s="437"/>
      <c r="F9" s="437"/>
      <c r="G9" s="437"/>
      <c r="H9" s="438"/>
    </row>
    <row r="10" spans="1:20" ht="10.5" customHeight="1" x14ac:dyDescent="0.2">
      <c r="A10" s="435"/>
      <c r="B10" s="436"/>
      <c r="C10" s="436"/>
      <c r="D10" s="437"/>
      <c r="E10" s="437"/>
      <c r="F10" s="437"/>
      <c r="G10" s="437"/>
      <c r="H10" s="438"/>
    </row>
    <row r="11" spans="1:20" x14ac:dyDescent="0.2">
      <c r="A11" s="439" t="s">
        <v>380</v>
      </c>
      <c r="B11" s="440"/>
      <c r="C11" s="440"/>
      <c r="D11" s="441"/>
      <c r="E11" s="441"/>
      <c r="F11" s="441"/>
      <c r="G11" s="441"/>
      <c r="H11" s="442"/>
    </row>
    <row r="12" spans="1:20" x14ac:dyDescent="0.2">
      <c r="A12" s="441" t="s">
        <v>381</v>
      </c>
      <c r="B12" s="440">
        <v>12815451.880000001</v>
      </c>
      <c r="C12" s="440">
        <v>29902721.050000001</v>
      </c>
      <c r="D12" s="441"/>
      <c r="E12" s="441"/>
      <c r="F12" s="441"/>
      <c r="G12" s="443">
        <f>SUM(B12:F12)</f>
        <v>42718172.93</v>
      </c>
      <c r="H12" s="444"/>
    </row>
    <row r="13" spans="1:20" x14ac:dyDescent="0.2">
      <c r="A13" s="441" t="s">
        <v>382</v>
      </c>
      <c r="B13" s="440"/>
      <c r="C13" s="440"/>
      <c r="D13" s="441"/>
      <c r="E13" s="441"/>
      <c r="F13" s="441"/>
      <c r="G13" s="443">
        <f>SUM(C14:C19)</f>
        <v>35969476.100000001</v>
      </c>
      <c r="H13" s="445"/>
    </row>
    <row r="14" spans="1:20" x14ac:dyDescent="0.2">
      <c r="A14" s="470">
        <v>2021</v>
      </c>
      <c r="B14" s="471"/>
      <c r="C14" s="471">
        <v>5406966</v>
      </c>
      <c r="D14" s="472"/>
      <c r="E14" s="472"/>
      <c r="F14" s="472"/>
      <c r="G14" s="473"/>
    </row>
    <row r="15" spans="1:20" x14ac:dyDescent="0.2">
      <c r="A15" s="470">
        <v>2020</v>
      </c>
      <c r="B15" s="471"/>
      <c r="C15" s="471">
        <v>7289525</v>
      </c>
      <c r="D15" s="472"/>
      <c r="E15" s="472"/>
      <c r="F15" s="472"/>
      <c r="G15" s="473"/>
      <c r="H15" s="444"/>
    </row>
    <row r="16" spans="1:20" x14ac:dyDescent="0.2">
      <c r="A16" s="470">
        <v>2019</v>
      </c>
      <c r="B16" s="471"/>
      <c r="C16" s="434">
        <f>8919450-276100-89805</f>
        <v>8553545</v>
      </c>
      <c r="D16" s="472"/>
      <c r="E16" s="472"/>
      <c r="F16" s="472"/>
      <c r="G16" s="473"/>
      <c r="H16" s="444"/>
    </row>
    <row r="17" spans="1:20" x14ac:dyDescent="0.2">
      <c r="A17" s="470">
        <v>2018</v>
      </c>
      <c r="B17" s="471"/>
      <c r="C17" s="471">
        <v>2339826.94</v>
      </c>
      <c r="D17" s="472"/>
      <c r="E17" s="472"/>
      <c r="F17" s="472"/>
      <c r="G17" s="473"/>
      <c r="H17" s="444"/>
    </row>
    <row r="18" spans="1:20" x14ac:dyDescent="0.2">
      <c r="A18" s="470">
        <v>2017</v>
      </c>
      <c r="B18" s="471"/>
      <c r="C18" s="471">
        <f>9920996.5-2306300</f>
        <v>7614696.5</v>
      </c>
      <c r="D18" s="472"/>
      <c r="E18" s="472"/>
      <c r="F18" s="472"/>
      <c r="G18" s="473"/>
      <c r="H18" s="444"/>
    </row>
    <row r="19" spans="1:20" x14ac:dyDescent="0.2">
      <c r="A19" s="470">
        <v>2016</v>
      </c>
      <c r="B19" s="471"/>
      <c r="C19" s="471">
        <v>4764916.66</v>
      </c>
      <c r="D19" s="472"/>
      <c r="E19" s="472"/>
      <c r="F19" s="472"/>
      <c r="G19" s="473"/>
      <c r="H19" s="444"/>
    </row>
    <row r="20" spans="1:20" ht="24" x14ac:dyDescent="0.2">
      <c r="A20" s="474" t="s">
        <v>383</v>
      </c>
      <c r="B20" s="471"/>
      <c r="C20" s="471"/>
      <c r="D20" s="472"/>
      <c r="E20" s="472"/>
      <c r="F20" s="472"/>
      <c r="G20" s="473">
        <f>SUM(C21:C23)</f>
        <v>26702082.010000002</v>
      </c>
      <c r="H20" s="444"/>
    </row>
    <row r="21" spans="1:20" x14ac:dyDescent="0.2">
      <c r="A21" s="475">
        <v>2019</v>
      </c>
      <c r="B21" s="471"/>
      <c r="C21" s="471">
        <f>11435457.97</f>
        <v>11435457.970000001</v>
      </c>
      <c r="D21" s="472"/>
      <c r="E21" s="472"/>
      <c r="F21" s="472"/>
      <c r="G21" s="473"/>
      <c r="H21" s="444"/>
      <c r="M21" s="433"/>
    </row>
    <row r="22" spans="1:20" x14ac:dyDescent="0.2">
      <c r="A22" s="475">
        <v>2020</v>
      </c>
      <c r="B22" s="471"/>
      <c r="C22" s="471">
        <f>6683258.27</f>
        <v>6683258.2699999996</v>
      </c>
      <c r="D22" s="472"/>
      <c r="E22" s="472"/>
      <c r="F22" s="472"/>
      <c r="G22" s="473"/>
      <c r="H22" s="444"/>
      <c r="M22" s="433"/>
    </row>
    <row r="23" spans="1:20" x14ac:dyDescent="0.2">
      <c r="A23" s="475">
        <v>2021</v>
      </c>
      <c r="B23" s="471"/>
      <c r="C23" s="471">
        <v>8583365.7699999996</v>
      </c>
      <c r="D23" s="472"/>
      <c r="E23" s="472"/>
      <c r="F23" s="472"/>
      <c r="G23" s="473"/>
      <c r="H23" s="444"/>
      <c r="M23" s="433"/>
    </row>
    <row r="24" spans="1:20" x14ac:dyDescent="0.2">
      <c r="A24" s="472" t="s">
        <v>384</v>
      </c>
      <c r="B24" s="471"/>
      <c r="C24" s="471">
        <v>3000</v>
      </c>
      <c r="D24" s="472"/>
      <c r="E24" s="472"/>
      <c r="F24" s="472"/>
      <c r="G24" s="471">
        <f>C24</f>
        <v>3000</v>
      </c>
      <c r="H24" s="432"/>
      <c r="J24" s="446">
        <v>-450000</v>
      </c>
      <c r="M24" s="447"/>
    </row>
    <row r="25" spans="1:20" s="449" customFormat="1" x14ac:dyDescent="0.2">
      <c r="A25" s="476"/>
      <c r="B25" s="477"/>
      <c r="C25" s="477"/>
      <c r="D25" s="478"/>
      <c r="E25" s="477"/>
      <c r="F25" s="477"/>
      <c r="G25" s="479"/>
      <c r="H25" s="448"/>
      <c r="M25" s="433"/>
      <c r="Q25" s="450"/>
      <c r="R25" s="433"/>
    </row>
    <row r="26" spans="1:20" s="449" customFormat="1" x14ac:dyDescent="0.2">
      <c r="A26" s="480" t="s">
        <v>385</v>
      </c>
      <c r="B26" s="481">
        <f>+B12</f>
        <v>12815451.880000001</v>
      </c>
      <c r="C26" s="481">
        <f>SUM(C12:C24)</f>
        <v>92577279.159999982</v>
      </c>
      <c r="D26" s="480"/>
      <c r="E26" s="482"/>
      <c r="F26" s="482">
        <f>SUM(F25:F25)</f>
        <v>0</v>
      </c>
      <c r="G26" s="482">
        <f>SUM(G12:G25)</f>
        <v>105392731.04000001</v>
      </c>
      <c r="H26" s="451"/>
      <c r="M26" s="447"/>
      <c r="Q26" s="450"/>
      <c r="R26" s="433"/>
    </row>
    <row r="27" spans="1:20" s="449" customFormat="1" x14ac:dyDescent="0.2">
      <c r="A27" s="480" t="s">
        <v>386</v>
      </c>
      <c r="B27" s="477"/>
      <c r="C27" s="477"/>
      <c r="D27" s="478"/>
      <c r="E27" s="478"/>
      <c r="F27" s="478"/>
      <c r="G27" s="478"/>
      <c r="H27" s="452"/>
      <c r="M27" s="447"/>
      <c r="Q27" s="450"/>
      <c r="R27" s="433"/>
    </row>
    <row r="28" spans="1:20" s="449" customFormat="1" x14ac:dyDescent="0.2">
      <c r="A28" s="480" t="s">
        <v>387</v>
      </c>
      <c r="B28" s="477"/>
      <c r="C28" s="477"/>
      <c r="D28" s="478"/>
      <c r="E28" s="478"/>
      <c r="F28" s="478"/>
      <c r="G28" s="478"/>
      <c r="H28" s="452"/>
      <c r="M28" s="447"/>
      <c r="Q28" s="450"/>
      <c r="R28" s="433"/>
    </row>
    <row r="29" spans="1:20" s="449" customFormat="1" ht="12" customHeight="1" x14ac:dyDescent="0.2">
      <c r="A29" s="483" t="s">
        <v>388</v>
      </c>
      <c r="B29" s="477"/>
      <c r="C29" s="477">
        <f>SUM(I29:T29)</f>
        <v>102882.4</v>
      </c>
      <c r="D29" s="478"/>
      <c r="E29" s="478"/>
      <c r="F29" s="478"/>
      <c r="G29" s="478"/>
      <c r="H29" s="452"/>
      <c r="I29" s="433"/>
      <c r="J29" s="433"/>
      <c r="K29" s="453">
        <f>SUM(K30:K33)</f>
        <v>43737.049999999996</v>
      </c>
      <c r="L29" s="433">
        <f>SUM(L30:L31)</f>
        <v>43543.15</v>
      </c>
      <c r="M29" s="433">
        <f>SUM(M30:M32)</f>
        <v>15602.199999999999</v>
      </c>
      <c r="N29" s="433"/>
      <c r="O29" s="433"/>
      <c r="P29" s="433"/>
      <c r="Q29" s="448"/>
      <c r="R29" s="433"/>
      <c r="S29" s="453"/>
      <c r="T29" s="454"/>
    </row>
    <row r="30" spans="1:20" s="449" customFormat="1" ht="12" hidden="1" customHeight="1" x14ac:dyDescent="0.2">
      <c r="A30" s="483"/>
      <c r="B30" s="477"/>
      <c r="C30" s="477"/>
      <c r="D30" s="478"/>
      <c r="E30" s="478"/>
      <c r="F30" s="478"/>
      <c r="G30" s="478"/>
      <c r="H30" s="452"/>
      <c r="I30" s="433"/>
      <c r="J30" s="433"/>
      <c r="K30" s="484">
        <v>21514.85</v>
      </c>
      <c r="L30" s="484">
        <v>25692.7</v>
      </c>
      <c r="M30" s="484">
        <v>4753.3</v>
      </c>
      <c r="N30" s="433"/>
      <c r="O30" s="433"/>
      <c r="P30" s="433"/>
      <c r="Q30" s="448"/>
      <c r="R30" s="433"/>
      <c r="S30" s="453"/>
      <c r="T30" s="454"/>
    </row>
    <row r="31" spans="1:20" s="449" customFormat="1" ht="12" hidden="1" customHeight="1" x14ac:dyDescent="0.2">
      <c r="A31" s="483"/>
      <c r="B31" s="477"/>
      <c r="C31" s="477"/>
      <c r="D31" s="478"/>
      <c r="E31" s="478"/>
      <c r="F31" s="478"/>
      <c r="G31" s="478"/>
      <c r="H31" s="452"/>
      <c r="I31" s="433"/>
      <c r="J31" s="433"/>
      <c r="K31" s="484">
        <v>7888</v>
      </c>
      <c r="L31" s="484">
        <v>17850.45</v>
      </c>
      <c r="M31" s="484">
        <v>5156</v>
      </c>
      <c r="N31" s="433"/>
      <c r="O31" s="433"/>
      <c r="P31" s="433"/>
      <c r="Q31" s="448"/>
      <c r="R31" s="433"/>
      <c r="S31" s="453"/>
      <c r="T31" s="454"/>
    </row>
    <row r="32" spans="1:20" s="449" customFormat="1" ht="12" hidden="1" customHeight="1" x14ac:dyDescent="0.2">
      <c r="A32" s="483"/>
      <c r="B32" s="477"/>
      <c r="C32" s="477"/>
      <c r="D32" s="478"/>
      <c r="E32" s="478"/>
      <c r="F32" s="478"/>
      <c r="G32" s="478"/>
      <c r="H32" s="452"/>
      <c r="I32" s="433"/>
      <c r="J32" s="433"/>
      <c r="K32" s="484">
        <v>7555</v>
      </c>
      <c r="L32" s="433"/>
      <c r="M32" s="484">
        <v>5692.9</v>
      </c>
      <c r="N32" s="433"/>
      <c r="O32" s="433"/>
      <c r="P32" s="433"/>
      <c r="Q32" s="448"/>
      <c r="R32" s="433"/>
      <c r="S32" s="453"/>
      <c r="T32" s="454"/>
    </row>
    <row r="33" spans="1:20" s="449" customFormat="1" ht="12" hidden="1" customHeight="1" x14ac:dyDescent="0.2">
      <c r="A33" s="483"/>
      <c r="B33" s="477"/>
      <c r="C33" s="477"/>
      <c r="D33" s="478"/>
      <c r="E33" s="478"/>
      <c r="F33" s="478"/>
      <c r="G33" s="478"/>
      <c r="H33" s="452"/>
      <c r="I33" s="433"/>
      <c r="J33" s="433"/>
      <c r="K33" s="484">
        <v>6779.2</v>
      </c>
      <c r="L33" s="433"/>
      <c r="M33" s="433"/>
      <c r="N33" s="433"/>
      <c r="O33" s="433"/>
      <c r="P33" s="433"/>
      <c r="Q33" s="448"/>
      <c r="R33" s="433"/>
      <c r="S33" s="453"/>
      <c r="T33" s="454"/>
    </row>
    <row r="34" spans="1:20" s="449" customFormat="1" ht="12" customHeight="1" x14ac:dyDescent="0.2">
      <c r="A34" s="483" t="s">
        <v>389</v>
      </c>
      <c r="B34" s="477"/>
      <c r="C34" s="477">
        <f>SUM(I34:T34)</f>
        <v>0</v>
      </c>
      <c r="D34" s="478"/>
      <c r="E34" s="478"/>
      <c r="F34" s="478"/>
      <c r="G34" s="478"/>
      <c r="H34" s="452"/>
      <c r="I34" s="433"/>
      <c r="J34" s="433"/>
      <c r="K34" s="453"/>
      <c r="L34" s="433"/>
      <c r="M34" s="433"/>
      <c r="N34" s="433"/>
      <c r="O34" s="433"/>
      <c r="P34" s="433"/>
      <c r="Q34" s="448"/>
      <c r="R34" s="433"/>
      <c r="S34" s="453"/>
      <c r="T34" s="454"/>
    </row>
    <row r="35" spans="1:20" s="449" customFormat="1" ht="12" customHeight="1" x14ac:dyDescent="0.2">
      <c r="A35" s="478" t="s">
        <v>390</v>
      </c>
      <c r="B35" s="477"/>
      <c r="C35" s="477">
        <f>SUM(I35:T35)</f>
        <v>0</v>
      </c>
      <c r="D35" s="478"/>
      <c r="E35" s="478"/>
      <c r="F35" s="478"/>
      <c r="G35" s="478"/>
      <c r="H35" s="452"/>
      <c r="I35" s="433"/>
      <c r="J35" s="433"/>
      <c r="K35" s="433"/>
      <c r="L35" s="433"/>
      <c r="M35" s="433"/>
      <c r="N35" s="433"/>
      <c r="O35" s="433"/>
      <c r="P35" s="433"/>
      <c r="Q35" s="450"/>
      <c r="R35" s="433"/>
      <c r="S35" s="446"/>
      <c r="T35" s="433"/>
    </row>
    <row r="36" spans="1:20" s="449" customFormat="1" x14ac:dyDescent="0.2">
      <c r="A36" s="480" t="s">
        <v>391</v>
      </c>
      <c r="B36" s="477"/>
      <c r="C36" s="477"/>
      <c r="D36" s="478"/>
      <c r="E36" s="478"/>
      <c r="F36" s="478"/>
      <c r="G36" s="478"/>
      <c r="H36" s="452"/>
      <c r="I36" s="433"/>
      <c r="J36" s="433"/>
      <c r="K36" s="433"/>
      <c r="L36" s="433"/>
      <c r="M36" s="433"/>
      <c r="N36" s="433"/>
      <c r="O36" s="433"/>
      <c r="P36" s="433"/>
      <c r="Q36" s="450"/>
      <c r="R36" s="433"/>
      <c r="S36" s="433"/>
    </row>
    <row r="37" spans="1:20" s="449" customFormat="1" ht="12" customHeight="1" x14ac:dyDescent="0.2">
      <c r="A37" s="478" t="s">
        <v>392</v>
      </c>
      <c r="B37" s="477"/>
      <c r="C37" s="477">
        <f>SUM(I37:T37)</f>
        <v>0</v>
      </c>
      <c r="D37" s="478"/>
      <c r="E37" s="478"/>
      <c r="F37" s="478"/>
      <c r="G37" s="478"/>
      <c r="H37" s="452"/>
      <c r="I37" s="433"/>
      <c r="J37" s="433"/>
      <c r="K37" s="433"/>
      <c r="L37" s="433"/>
      <c r="M37" s="433"/>
      <c r="N37" s="433"/>
      <c r="O37" s="433"/>
      <c r="P37" s="433"/>
      <c r="Q37" s="450"/>
      <c r="R37" s="433"/>
      <c r="S37" s="453"/>
      <c r="T37" s="433"/>
    </row>
    <row r="38" spans="1:20" s="449" customFormat="1" ht="12" customHeight="1" x14ac:dyDescent="0.2">
      <c r="A38" s="478" t="s">
        <v>393</v>
      </c>
      <c r="B38" s="477"/>
      <c r="C38" s="477">
        <f>SUM(I38:T38)</f>
        <v>0</v>
      </c>
      <c r="D38" s="478"/>
      <c r="E38" s="478"/>
      <c r="F38" s="478"/>
      <c r="G38" s="478"/>
      <c r="H38" s="452"/>
      <c r="I38" s="433"/>
      <c r="J38" s="433"/>
      <c r="K38" s="433"/>
      <c r="L38" s="433"/>
      <c r="M38" s="433"/>
      <c r="N38" s="433"/>
      <c r="O38" s="433"/>
      <c r="P38" s="433"/>
      <c r="Q38" s="450"/>
      <c r="R38" s="433"/>
      <c r="S38" s="433"/>
      <c r="T38" s="433"/>
    </row>
    <row r="39" spans="1:20" s="449" customFormat="1" ht="12" customHeight="1" x14ac:dyDescent="0.2">
      <c r="A39" s="478" t="s">
        <v>394</v>
      </c>
      <c r="B39" s="477"/>
      <c r="C39" s="477">
        <f>SUM(I39:T39)</f>
        <v>0</v>
      </c>
      <c r="D39" s="478"/>
      <c r="E39" s="478"/>
      <c r="F39" s="478"/>
      <c r="G39" s="478"/>
      <c r="H39" s="452"/>
      <c r="I39" s="433"/>
      <c r="J39" s="433"/>
      <c r="K39" s="433"/>
      <c r="L39" s="433"/>
      <c r="M39" s="433"/>
      <c r="N39" s="433"/>
      <c r="O39" s="455"/>
      <c r="P39" s="433"/>
      <c r="Q39" s="450"/>
      <c r="R39" s="455"/>
      <c r="S39" s="433"/>
      <c r="T39" s="456"/>
    </row>
    <row r="40" spans="1:20" s="449" customFormat="1" ht="12" customHeight="1" x14ac:dyDescent="0.2">
      <c r="A40" s="478" t="s">
        <v>395</v>
      </c>
      <c r="B40" s="477"/>
      <c r="C40" s="477">
        <f>SUM(I40:T40)</f>
        <v>0</v>
      </c>
      <c r="D40" s="478"/>
      <c r="E40" s="478"/>
      <c r="F40" s="478"/>
      <c r="G40" s="478"/>
      <c r="H40" s="452"/>
      <c r="I40" s="433"/>
      <c r="J40" s="433"/>
      <c r="K40" s="433"/>
      <c r="L40" s="433"/>
      <c r="M40" s="433"/>
      <c r="N40" s="433"/>
      <c r="O40" s="433"/>
      <c r="P40" s="433"/>
      <c r="Q40" s="450"/>
      <c r="R40" s="433"/>
      <c r="S40" s="433"/>
      <c r="T40" s="453"/>
    </row>
    <row r="41" spans="1:20" s="449" customFormat="1" ht="12" customHeight="1" x14ac:dyDescent="0.2">
      <c r="A41" s="478" t="s">
        <v>396</v>
      </c>
      <c r="B41" s="477"/>
      <c r="C41" s="477"/>
      <c r="D41" s="478"/>
      <c r="E41" s="478"/>
      <c r="F41" s="478"/>
      <c r="G41" s="478"/>
      <c r="H41" s="452"/>
      <c r="I41" s="433"/>
      <c r="J41" s="433"/>
      <c r="K41" s="433"/>
      <c r="L41" s="433"/>
      <c r="M41" s="433"/>
      <c r="N41" s="433"/>
      <c r="O41" s="433"/>
      <c r="P41" s="433"/>
      <c r="Q41" s="450"/>
      <c r="R41" s="433"/>
      <c r="S41" s="433"/>
      <c r="T41" s="433"/>
    </row>
    <row r="42" spans="1:20" s="449" customFormat="1" ht="12" customHeight="1" x14ac:dyDescent="0.2">
      <c r="A42" s="478" t="s">
        <v>397</v>
      </c>
      <c r="B42" s="477"/>
      <c r="C42" s="477"/>
      <c r="D42" s="478"/>
      <c r="E42" s="478"/>
      <c r="F42" s="478"/>
      <c r="G42" s="478"/>
      <c r="H42" s="452"/>
      <c r="I42" s="433"/>
      <c r="J42" s="433"/>
      <c r="K42" s="433"/>
      <c r="L42" s="433"/>
      <c r="M42" s="433"/>
      <c r="N42" s="433"/>
      <c r="O42" s="433"/>
      <c r="P42" s="433"/>
      <c r="Q42" s="450"/>
      <c r="R42" s="433"/>
      <c r="S42" s="433"/>
      <c r="T42" s="433"/>
    </row>
    <row r="43" spans="1:20" s="449" customFormat="1" ht="12" customHeight="1" x14ac:dyDescent="0.2">
      <c r="A43" s="478" t="s">
        <v>398</v>
      </c>
      <c r="B43" s="477"/>
      <c r="C43" s="477">
        <f>SUM(I43:T43)</f>
        <v>0</v>
      </c>
      <c r="D43" s="478"/>
      <c r="E43" s="478"/>
      <c r="F43" s="478"/>
      <c r="G43" s="478"/>
      <c r="H43" s="452"/>
      <c r="I43" s="433"/>
      <c r="J43" s="433"/>
      <c r="K43" s="433"/>
      <c r="L43" s="433"/>
      <c r="M43" s="433"/>
      <c r="N43" s="433"/>
      <c r="O43" s="433"/>
      <c r="P43" s="433"/>
      <c r="Q43" s="450"/>
      <c r="R43" s="433"/>
      <c r="S43" s="433"/>
      <c r="T43" s="457"/>
    </row>
    <row r="44" spans="1:20" s="449" customFormat="1" ht="12" customHeight="1" x14ac:dyDescent="0.2">
      <c r="A44" s="478" t="s">
        <v>399</v>
      </c>
      <c r="B44" s="477"/>
      <c r="C44" s="477">
        <f>SUM(I44:T44)</f>
        <v>971100</v>
      </c>
      <c r="D44" s="478"/>
      <c r="E44" s="478"/>
      <c r="F44" s="478"/>
      <c r="G44" s="478"/>
      <c r="H44" s="452"/>
      <c r="I44" s="433"/>
      <c r="J44" s="433"/>
      <c r="K44" s="433"/>
      <c r="L44" s="433"/>
      <c r="M44" s="484">
        <v>971100</v>
      </c>
      <c r="N44" s="433"/>
      <c r="O44" s="433"/>
      <c r="P44" s="433"/>
      <c r="Q44" s="450"/>
      <c r="R44" s="433"/>
      <c r="S44" s="433"/>
      <c r="T44" s="433"/>
    </row>
    <row r="45" spans="1:20" s="449" customFormat="1" ht="12" customHeight="1" x14ac:dyDescent="0.2">
      <c r="A45" s="478" t="s">
        <v>400</v>
      </c>
      <c r="B45" s="477"/>
      <c r="C45" s="477">
        <f>SUM(I45:T45)</f>
        <v>0</v>
      </c>
      <c r="D45" s="478"/>
      <c r="E45" s="478"/>
      <c r="F45" s="478"/>
      <c r="G45" s="478"/>
      <c r="H45" s="452"/>
      <c r="I45" s="433"/>
      <c r="J45" s="433"/>
      <c r="K45" s="453"/>
      <c r="L45" s="433"/>
      <c r="M45" s="433"/>
      <c r="N45" s="433"/>
      <c r="O45" s="433"/>
      <c r="P45" s="433"/>
      <c r="Q45" s="450"/>
      <c r="R45" s="433"/>
      <c r="S45" s="433"/>
      <c r="T45" s="453"/>
    </row>
    <row r="46" spans="1:20" s="449" customFormat="1" ht="12" customHeight="1" x14ac:dyDescent="0.2">
      <c r="A46" s="478" t="s">
        <v>401</v>
      </c>
      <c r="B46" s="477"/>
      <c r="C46" s="477"/>
      <c r="D46" s="478"/>
      <c r="E46" s="478"/>
      <c r="F46" s="478"/>
      <c r="G46" s="478"/>
      <c r="H46" s="452"/>
      <c r="I46" s="433"/>
      <c r="J46" s="433"/>
      <c r="K46" s="433"/>
      <c r="L46" s="433"/>
      <c r="M46" s="433"/>
      <c r="N46" s="433"/>
      <c r="O46" s="433"/>
      <c r="P46" s="433"/>
      <c r="Q46" s="450"/>
      <c r="R46" s="433"/>
    </row>
    <row r="47" spans="1:20" s="449" customFormat="1" ht="12" customHeight="1" x14ac:dyDescent="0.2">
      <c r="A47" s="478" t="s">
        <v>402</v>
      </c>
      <c r="B47" s="477"/>
      <c r="C47" s="477">
        <f>SUM(I47:T47)</f>
        <v>0</v>
      </c>
      <c r="D47" s="478"/>
      <c r="E47" s="478"/>
      <c r="F47" s="478"/>
      <c r="G47" s="478"/>
      <c r="H47" s="452"/>
      <c r="I47" s="433"/>
      <c r="J47" s="433"/>
      <c r="K47" s="433"/>
      <c r="L47" s="433"/>
      <c r="M47" s="433"/>
      <c r="N47" s="433"/>
      <c r="O47" s="433"/>
      <c r="P47" s="433"/>
      <c r="Q47" s="450"/>
      <c r="R47" s="433"/>
      <c r="S47" s="433"/>
      <c r="T47" s="453"/>
    </row>
    <row r="48" spans="1:20" s="449" customFormat="1" ht="12" customHeight="1" x14ac:dyDescent="0.2">
      <c r="A48" s="478" t="s">
        <v>403</v>
      </c>
      <c r="B48" s="477"/>
      <c r="C48" s="477">
        <f>SUM(I48:T48)</f>
        <v>0</v>
      </c>
      <c r="D48" s="478"/>
      <c r="E48" s="478"/>
      <c r="F48" s="478"/>
      <c r="G48" s="478"/>
      <c r="H48" s="452"/>
      <c r="I48" s="433"/>
      <c r="J48" s="433"/>
      <c r="K48" s="433"/>
      <c r="L48" s="433"/>
      <c r="M48" s="433"/>
      <c r="N48" s="433"/>
      <c r="O48" s="433"/>
      <c r="P48" s="433"/>
      <c r="Q48" s="450"/>
      <c r="R48" s="433"/>
      <c r="S48" s="433"/>
      <c r="T48" s="453"/>
    </row>
    <row r="49" spans="1:20" s="449" customFormat="1" ht="12" customHeight="1" x14ac:dyDescent="0.2">
      <c r="A49" s="478" t="s">
        <v>404</v>
      </c>
      <c r="B49" s="477"/>
      <c r="C49" s="477">
        <f>SUM(I49:T49)</f>
        <v>0</v>
      </c>
      <c r="D49" s="478"/>
      <c r="E49" s="478"/>
      <c r="F49" s="478"/>
      <c r="G49" s="478"/>
      <c r="H49" s="452"/>
      <c r="I49" s="433"/>
      <c r="J49" s="433"/>
      <c r="K49" s="433"/>
      <c r="L49" s="433"/>
      <c r="M49" s="433"/>
      <c r="N49" s="433"/>
      <c r="O49" s="433"/>
      <c r="P49" s="433"/>
      <c r="Q49" s="450"/>
      <c r="R49" s="433"/>
      <c r="S49" s="433"/>
      <c r="T49" s="453"/>
    </row>
    <row r="50" spans="1:20" s="449" customFormat="1" ht="12" customHeight="1" x14ac:dyDescent="0.2">
      <c r="A50" s="478" t="s">
        <v>405</v>
      </c>
      <c r="B50" s="477"/>
      <c r="C50" s="477">
        <f t="shared" ref="C50:C52" si="0">SUM(I50:T50)</f>
        <v>0</v>
      </c>
      <c r="D50" s="478"/>
      <c r="E50" s="478"/>
      <c r="F50" s="478"/>
      <c r="G50" s="478"/>
      <c r="H50" s="452"/>
      <c r="I50" s="433"/>
      <c r="J50" s="433"/>
      <c r="K50" s="433"/>
      <c r="L50" s="433"/>
      <c r="M50" s="433"/>
      <c r="N50" s="433"/>
      <c r="O50" s="433"/>
      <c r="P50" s="433"/>
      <c r="Q50" s="450"/>
      <c r="R50" s="433"/>
      <c r="S50" s="433"/>
      <c r="T50" s="453"/>
    </row>
    <row r="51" spans="1:20" s="449" customFormat="1" ht="12" customHeight="1" x14ac:dyDescent="0.2">
      <c r="A51" s="478" t="s">
        <v>406</v>
      </c>
      <c r="B51" s="477"/>
      <c r="C51" s="477">
        <f t="shared" si="0"/>
        <v>0</v>
      </c>
      <c r="D51" s="478"/>
      <c r="E51" s="478"/>
      <c r="F51" s="478"/>
      <c r="G51" s="478"/>
      <c r="H51" s="452"/>
      <c r="I51" s="433"/>
      <c r="J51" s="433"/>
      <c r="K51" s="433"/>
      <c r="L51" s="433"/>
      <c r="N51" s="433"/>
      <c r="O51" s="433"/>
      <c r="P51" s="433"/>
      <c r="Q51" s="450"/>
      <c r="R51" s="433"/>
      <c r="S51" s="433"/>
      <c r="T51" s="453"/>
    </row>
    <row r="52" spans="1:20" s="449" customFormat="1" ht="12" customHeight="1" x14ac:dyDescent="0.2">
      <c r="A52" s="478" t="s">
        <v>407</v>
      </c>
      <c r="B52" s="477"/>
      <c r="C52" s="477">
        <f t="shared" si="0"/>
        <v>0</v>
      </c>
      <c r="D52" s="478"/>
      <c r="E52" s="478"/>
      <c r="F52" s="478"/>
      <c r="G52" s="478"/>
      <c r="H52" s="452"/>
      <c r="I52" s="433"/>
      <c r="J52" s="433"/>
      <c r="K52" s="433"/>
      <c r="L52" s="433"/>
      <c r="N52" s="433"/>
      <c r="O52" s="433"/>
      <c r="P52" s="433"/>
      <c r="Q52" s="450"/>
      <c r="R52" s="433"/>
      <c r="S52" s="433"/>
      <c r="T52" s="453"/>
    </row>
    <row r="53" spans="1:20" s="449" customFormat="1" x14ac:dyDescent="0.2">
      <c r="A53" s="480" t="s">
        <v>408</v>
      </c>
      <c r="B53" s="477"/>
      <c r="C53" s="477"/>
      <c r="D53" s="478"/>
      <c r="E53" s="478"/>
      <c r="F53" s="478"/>
      <c r="G53" s="478"/>
      <c r="H53" s="452"/>
      <c r="I53" s="433"/>
      <c r="J53" s="433"/>
      <c r="K53" s="433"/>
      <c r="L53" s="433"/>
      <c r="M53" s="433"/>
      <c r="N53" s="433"/>
      <c r="O53" s="433"/>
      <c r="P53" s="433"/>
      <c r="Q53" s="450"/>
      <c r="R53" s="433"/>
      <c r="S53" s="433"/>
      <c r="T53" s="433"/>
    </row>
    <row r="54" spans="1:20" s="449" customFormat="1" ht="12" customHeight="1" x14ac:dyDescent="0.2">
      <c r="A54" s="478" t="s">
        <v>409</v>
      </c>
      <c r="B54" s="477">
        <f>SUM(I54:T54)</f>
        <v>859100</v>
      </c>
      <c r="C54" s="477"/>
      <c r="D54" s="478"/>
      <c r="E54" s="478"/>
      <c r="F54" s="478"/>
      <c r="G54" s="478"/>
      <c r="H54" s="452"/>
      <c r="I54" s="433"/>
      <c r="J54" s="433"/>
      <c r="K54" s="484">
        <v>149100</v>
      </c>
      <c r="M54" s="433">
        <f>SUM(M55:M56)</f>
        <v>710000</v>
      </c>
      <c r="N54" s="433"/>
      <c r="O54" s="433"/>
      <c r="P54" s="446"/>
      <c r="Q54" s="450"/>
      <c r="R54" s="455"/>
      <c r="S54" s="433"/>
      <c r="T54" s="433"/>
    </row>
    <row r="55" spans="1:20" s="449" customFormat="1" ht="12" hidden="1" customHeight="1" x14ac:dyDescent="0.2">
      <c r="A55" s="478"/>
      <c r="B55" s="477"/>
      <c r="C55" s="477"/>
      <c r="D55" s="478"/>
      <c r="E55" s="478"/>
      <c r="F55" s="478"/>
      <c r="G55" s="478"/>
      <c r="H55" s="452"/>
      <c r="I55" s="433"/>
      <c r="J55" s="433"/>
      <c r="K55" s="458"/>
      <c r="M55" s="484">
        <v>215000</v>
      </c>
      <c r="N55" s="433"/>
      <c r="O55" s="433"/>
      <c r="P55" s="446"/>
      <c r="Q55" s="450"/>
      <c r="R55" s="455"/>
      <c r="S55" s="433"/>
      <c r="T55" s="433"/>
    </row>
    <row r="56" spans="1:20" s="449" customFormat="1" ht="12" hidden="1" customHeight="1" x14ac:dyDescent="0.2">
      <c r="A56" s="478"/>
      <c r="B56" s="477"/>
      <c r="C56" s="477"/>
      <c r="D56" s="478"/>
      <c r="E56" s="478"/>
      <c r="F56" s="478"/>
      <c r="G56" s="478"/>
      <c r="H56" s="452"/>
      <c r="I56" s="433"/>
      <c r="J56" s="433"/>
      <c r="K56" s="458"/>
      <c r="M56" s="484">
        <v>495000</v>
      </c>
      <c r="N56" s="433"/>
      <c r="O56" s="433"/>
      <c r="P56" s="446"/>
      <c r="Q56" s="450"/>
      <c r="R56" s="455"/>
      <c r="S56" s="433"/>
      <c r="T56" s="433"/>
    </row>
    <row r="57" spans="1:20" s="449" customFormat="1" ht="12" hidden="1" customHeight="1" x14ac:dyDescent="0.2">
      <c r="A57" s="478" t="s">
        <v>410</v>
      </c>
      <c r="B57" s="477"/>
      <c r="C57" s="477">
        <f>SUM(I57:T57)</f>
        <v>0</v>
      </c>
      <c r="D57" s="478"/>
      <c r="E57" s="478"/>
      <c r="F57" s="478"/>
      <c r="G57" s="478"/>
      <c r="H57" s="452"/>
      <c r="I57" s="433"/>
      <c r="J57" s="433"/>
      <c r="K57" s="433"/>
      <c r="L57" s="433"/>
      <c r="M57" s="453"/>
      <c r="N57" s="454"/>
      <c r="O57" s="459"/>
      <c r="P57" s="433"/>
      <c r="Q57" s="450"/>
      <c r="R57" s="433"/>
      <c r="S57" s="433"/>
      <c r="T57" s="453"/>
    </row>
    <row r="58" spans="1:20" s="449" customFormat="1" ht="12" hidden="1" customHeight="1" x14ac:dyDescent="0.2">
      <c r="A58" s="478" t="s">
        <v>411</v>
      </c>
      <c r="B58" s="477"/>
      <c r="C58" s="477"/>
      <c r="D58" s="478"/>
      <c r="E58" s="478"/>
      <c r="F58" s="478"/>
      <c r="G58" s="478"/>
      <c r="H58" s="452"/>
      <c r="I58" s="433"/>
      <c r="J58" s="433"/>
      <c r="K58" s="433"/>
      <c r="L58" s="460"/>
      <c r="M58" s="433"/>
      <c r="N58" s="458"/>
      <c r="O58" s="433"/>
      <c r="P58" s="433"/>
      <c r="Q58" s="450"/>
      <c r="R58" s="433"/>
      <c r="S58" s="433"/>
    </row>
    <row r="59" spans="1:20" s="449" customFormat="1" ht="12" customHeight="1" x14ac:dyDescent="0.2">
      <c r="A59" s="478" t="s">
        <v>412</v>
      </c>
      <c r="B59" s="477"/>
      <c r="C59" s="477">
        <f>SUM(I59:T59)</f>
        <v>36149.800000000003</v>
      </c>
      <c r="D59" s="478"/>
      <c r="E59" s="478"/>
      <c r="F59" s="478"/>
      <c r="G59" s="478"/>
      <c r="H59" s="452"/>
      <c r="I59" s="433"/>
      <c r="J59" s="433"/>
      <c r="K59" s="433">
        <f>SUM(K61:K63)</f>
        <v>6847.9</v>
      </c>
      <c r="L59" s="484">
        <v>3122.8</v>
      </c>
      <c r="M59" s="433">
        <f>SUM(M61:M62)</f>
        <v>26179.1</v>
      </c>
      <c r="N59" s="433"/>
      <c r="O59" s="433"/>
      <c r="P59" s="433"/>
      <c r="Q59" s="461"/>
      <c r="R59" s="433"/>
      <c r="S59" s="454"/>
      <c r="T59" s="433"/>
    </row>
    <row r="60" spans="1:20" s="449" customFormat="1" ht="12" customHeight="1" x14ac:dyDescent="0.2">
      <c r="A60" s="478" t="s">
        <v>413</v>
      </c>
      <c r="B60" s="477"/>
      <c r="C60" s="477"/>
      <c r="D60" s="478"/>
      <c r="E60" s="478"/>
      <c r="F60" s="478"/>
      <c r="G60" s="478"/>
      <c r="H60" s="452"/>
      <c r="I60" s="433"/>
      <c r="J60" s="433"/>
      <c r="K60" s="433"/>
      <c r="L60" s="433"/>
      <c r="N60" s="433"/>
      <c r="O60" s="433"/>
      <c r="P60" s="433"/>
      <c r="Q60" s="450"/>
      <c r="R60" s="433"/>
      <c r="S60" s="433"/>
      <c r="T60" s="457"/>
    </row>
    <row r="61" spans="1:20" s="449" customFormat="1" ht="12" hidden="1" customHeight="1" x14ac:dyDescent="0.2">
      <c r="A61" s="478"/>
      <c r="B61" s="477"/>
      <c r="C61" s="477"/>
      <c r="D61" s="478"/>
      <c r="E61" s="478"/>
      <c r="F61" s="478"/>
      <c r="G61" s="478"/>
      <c r="H61" s="452"/>
      <c r="I61" s="433"/>
      <c r="J61" s="433"/>
      <c r="K61" s="484">
        <v>2431.1999999999998</v>
      </c>
      <c r="L61" s="433"/>
      <c r="M61" s="484">
        <v>11147.2</v>
      </c>
      <c r="N61" s="433"/>
      <c r="O61" s="433"/>
      <c r="P61" s="433"/>
      <c r="Q61" s="450"/>
      <c r="R61" s="433"/>
      <c r="S61" s="433"/>
      <c r="T61" s="457"/>
    </row>
    <row r="62" spans="1:20" s="449" customFormat="1" ht="12" hidden="1" customHeight="1" x14ac:dyDescent="0.2">
      <c r="A62" s="478"/>
      <c r="B62" s="477"/>
      <c r="C62" s="477"/>
      <c r="D62" s="478"/>
      <c r="E62" s="478"/>
      <c r="F62" s="478"/>
      <c r="G62" s="478"/>
      <c r="H62" s="452"/>
      <c r="I62" s="433"/>
      <c r="J62" s="433"/>
      <c r="K62" s="484">
        <v>2603.1999999999998</v>
      </c>
      <c r="L62" s="433"/>
      <c r="M62" s="484">
        <v>15031.9</v>
      </c>
      <c r="N62" s="433"/>
      <c r="O62" s="433"/>
      <c r="P62" s="433"/>
      <c r="Q62" s="450"/>
      <c r="R62" s="433"/>
      <c r="S62" s="433"/>
      <c r="T62" s="457"/>
    </row>
    <row r="63" spans="1:20" s="449" customFormat="1" ht="12" hidden="1" customHeight="1" x14ac:dyDescent="0.2">
      <c r="A63" s="478"/>
      <c r="B63" s="477"/>
      <c r="C63" s="477"/>
      <c r="D63" s="478"/>
      <c r="E63" s="478"/>
      <c r="F63" s="478"/>
      <c r="G63" s="478"/>
      <c r="H63" s="452"/>
      <c r="I63" s="433"/>
      <c r="J63" s="433"/>
      <c r="K63" s="484">
        <v>1813.5</v>
      </c>
      <c r="L63" s="433"/>
      <c r="M63" s="433"/>
      <c r="N63" s="433"/>
      <c r="O63" s="433"/>
      <c r="P63" s="433"/>
      <c r="Q63" s="450"/>
      <c r="R63" s="433"/>
      <c r="S63" s="433"/>
      <c r="T63" s="457"/>
    </row>
    <row r="64" spans="1:20" s="449" customFormat="1" ht="12" hidden="1" customHeight="1" x14ac:dyDescent="0.2">
      <c r="A64" s="478" t="s">
        <v>414</v>
      </c>
      <c r="B64" s="477"/>
      <c r="C64" s="477">
        <f t="shared" ref="C64:C71" si="1">SUM(I64:T64)</f>
        <v>0</v>
      </c>
      <c r="D64" s="478"/>
      <c r="E64" s="478"/>
      <c r="F64" s="478"/>
      <c r="G64" s="478"/>
      <c r="H64" s="452"/>
      <c r="I64" s="433"/>
      <c r="J64" s="433"/>
      <c r="K64" s="433"/>
      <c r="L64" s="433"/>
      <c r="M64" s="433"/>
      <c r="N64" s="433"/>
      <c r="O64" s="433"/>
      <c r="P64" s="433"/>
      <c r="Q64" s="450"/>
      <c r="R64" s="453"/>
      <c r="S64" s="433"/>
    </row>
    <row r="65" spans="1:20" s="449" customFormat="1" ht="12" hidden="1" customHeight="1" x14ac:dyDescent="0.2">
      <c r="A65" s="478" t="s">
        <v>415</v>
      </c>
      <c r="B65" s="477"/>
      <c r="C65" s="477">
        <f t="shared" si="1"/>
        <v>0</v>
      </c>
      <c r="D65" s="478"/>
      <c r="E65" s="478"/>
      <c r="F65" s="478"/>
      <c r="G65" s="478"/>
      <c r="H65" s="452"/>
      <c r="I65" s="433"/>
      <c r="J65" s="433"/>
      <c r="K65" s="433"/>
      <c r="L65" s="433"/>
      <c r="M65" s="433"/>
      <c r="N65" s="433"/>
      <c r="O65" s="433"/>
      <c r="P65" s="433"/>
      <c r="Q65" s="450"/>
      <c r="R65" s="433"/>
      <c r="S65" s="433"/>
      <c r="T65" s="433"/>
    </row>
    <row r="66" spans="1:20" s="449" customFormat="1" ht="14.25" hidden="1" customHeight="1" x14ac:dyDescent="0.2">
      <c r="A66" s="478" t="s">
        <v>416</v>
      </c>
      <c r="B66" s="477"/>
      <c r="C66" s="477">
        <f t="shared" si="1"/>
        <v>0</v>
      </c>
      <c r="D66" s="478"/>
      <c r="E66" s="478"/>
      <c r="F66" s="478"/>
      <c r="G66" s="478"/>
      <c r="H66" s="452"/>
      <c r="I66" s="433"/>
      <c r="J66" s="433"/>
      <c r="K66" s="433"/>
      <c r="L66" s="433"/>
      <c r="M66" s="433"/>
      <c r="N66" s="433"/>
      <c r="O66" s="433"/>
      <c r="P66" s="433"/>
      <c r="Q66" s="450"/>
      <c r="R66" s="433"/>
      <c r="S66" s="433"/>
      <c r="T66" s="433"/>
    </row>
    <row r="67" spans="1:20" s="449" customFormat="1" ht="12" hidden="1" customHeight="1" x14ac:dyDescent="0.2">
      <c r="A67" s="478" t="s">
        <v>417</v>
      </c>
      <c r="B67" s="477"/>
      <c r="C67" s="477">
        <f t="shared" si="1"/>
        <v>0</v>
      </c>
      <c r="D67" s="478"/>
      <c r="E67" s="478"/>
      <c r="F67" s="478"/>
      <c r="G67" s="478"/>
      <c r="H67" s="452"/>
      <c r="I67" s="433"/>
      <c r="J67" s="433"/>
      <c r="K67" s="453"/>
      <c r="L67" s="433"/>
      <c r="M67" s="433"/>
      <c r="N67" s="453"/>
      <c r="O67" s="433"/>
      <c r="P67" s="433"/>
      <c r="Q67" s="450"/>
      <c r="R67" s="433"/>
      <c r="S67" s="433"/>
      <c r="T67" s="433"/>
    </row>
    <row r="68" spans="1:20" s="449" customFormat="1" ht="12" hidden="1" customHeight="1" x14ac:dyDescent="0.2">
      <c r="A68" s="478" t="s">
        <v>418</v>
      </c>
      <c r="B68" s="477"/>
      <c r="C68" s="477">
        <f t="shared" si="1"/>
        <v>0</v>
      </c>
      <c r="D68" s="478"/>
      <c r="E68" s="478"/>
      <c r="F68" s="478"/>
      <c r="G68" s="478"/>
      <c r="H68" s="452"/>
      <c r="I68" s="433"/>
      <c r="J68" s="433"/>
      <c r="K68" s="433"/>
      <c r="L68" s="433"/>
      <c r="M68" s="433"/>
      <c r="N68" s="433"/>
      <c r="O68" s="455"/>
      <c r="Q68" s="450"/>
      <c r="R68" s="433"/>
      <c r="S68" s="462"/>
      <c r="T68" s="433"/>
    </row>
    <row r="69" spans="1:20" s="449" customFormat="1" ht="14.25" hidden="1" customHeight="1" x14ac:dyDescent="0.2">
      <c r="A69" s="478" t="s">
        <v>419</v>
      </c>
      <c r="B69" s="477"/>
      <c r="C69" s="477">
        <f t="shared" si="1"/>
        <v>0</v>
      </c>
      <c r="D69" s="478"/>
      <c r="E69" s="478"/>
      <c r="F69" s="478"/>
      <c r="G69" s="478"/>
      <c r="H69" s="452"/>
      <c r="I69" s="433"/>
      <c r="J69" s="433"/>
      <c r="K69" s="433"/>
      <c r="L69" s="433"/>
      <c r="M69" s="433"/>
      <c r="N69" s="433"/>
      <c r="O69" s="463"/>
      <c r="P69" s="463"/>
      <c r="Q69" s="450"/>
      <c r="R69" s="433"/>
      <c r="S69" s="433"/>
      <c r="T69" s="433"/>
    </row>
    <row r="70" spans="1:20" s="449" customFormat="1" ht="14.25" hidden="1" customHeight="1" x14ac:dyDescent="0.2">
      <c r="A70" s="478" t="s">
        <v>420</v>
      </c>
      <c r="B70" s="477"/>
      <c r="C70" s="477">
        <f t="shared" si="1"/>
        <v>0</v>
      </c>
      <c r="D70" s="478"/>
      <c r="E70" s="478"/>
      <c r="F70" s="478"/>
      <c r="G70" s="478"/>
      <c r="H70" s="452"/>
      <c r="I70" s="433"/>
      <c r="J70" s="433"/>
      <c r="K70" s="433"/>
      <c r="L70" s="433"/>
      <c r="M70" s="433"/>
      <c r="N70" s="433"/>
      <c r="O70" s="433"/>
      <c r="P70" s="433"/>
      <c r="Q70" s="450"/>
      <c r="R70" s="433"/>
      <c r="S70" s="433"/>
      <c r="T70" s="433"/>
    </row>
    <row r="71" spans="1:20" s="449" customFormat="1" ht="12" hidden="1" customHeight="1" x14ac:dyDescent="0.2">
      <c r="A71" s="478" t="s">
        <v>421</v>
      </c>
      <c r="B71" s="477"/>
      <c r="C71" s="477">
        <f t="shared" si="1"/>
        <v>0</v>
      </c>
      <c r="D71" s="478"/>
      <c r="E71" s="478"/>
      <c r="F71" s="478"/>
      <c r="G71" s="478"/>
      <c r="H71" s="452"/>
      <c r="I71" s="433"/>
      <c r="J71" s="433"/>
      <c r="K71" s="433"/>
      <c r="L71" s="433"/>
      <c r="M71" s="433"/>
      <c r="N71" s="433"/>
      <c r="O71" s="433"/>
      <c r="P71" s="433"/>
      <c r="Q71" s="461"/>
      <c r="R71" s="433"/>
      <c r="S71" s="453"/>
      <c r="T71" s="454"/>
    </row>
    <row r="72" spans="1:20" s="449" customFormat="1" x14ac:dyDescent="0.2">
      <c r="A72" s="480" t="s">
        <v>422</v>
      </c>
      <c r="B72" s="481">
        <f>SUM(B54:B71)</f>
        <v>859100</v>
      </c>
      <c r="C72" s="481">
        <f>SUM(C29:C71)</f>
        <v>1110132.2</v>
      </c>
      <c r="D72" s="479"/>
      <c r="E72" s="479"/>
      <c r="F72" s="482"/>
      <c r="G72" s="479"/>
      <c r="H72" s="452"/>
      <c r="I72" s="433"/>
      <c r="J72" s="433"/>
      <c r="K72" s="433"/>
      <c r="L72" s="433"/>
      <c r="N72" s="433"/>
      <c r="O72" s="433"/>
      <c r="P72" s="433"/>
      <c r="Q72" s="450"/>
      <c r="R72" s="433"/>
      <c r="S72" s="433"/>
    </row>
    <row r="73" spans="1:20" s="449" customFormat="1" x14ac:dyDescent="0.2">
      <c r="A73" s="480" t="s">
        <v>423</v>
      </c>
      <c r="B73" s="481">
        <f>+B26-B72</f>
        <v>11956351.880000001</v>
      </c>
      <c r="C73" s="481">
        <f>+C26-C72</f>
        <v>91467146.959999979</v>
      </c>
      <c r="D73" s="480"/>
      <c r="E73" s="480"/>
      <c r="F73" s="482"/>
      <c r="G73" s="482">
        <f>+G26-C72-B72</f>
        <v>103423498.84</v>
      </c>
      <c r="H73" s="451"/>
      <c r="I73" s="433"/>
      <c r="J73" s="433"/>
      <c r="K73" s="433"/>
      <c r="L73" s="433"/>
      <c r="M73" s="433"/>
      <c r="N73" s="433"/>
      <c r="O73" s="433"/>
      <c r="P73" s="433"/>
      <c r="Q73" s="450"/>
      <c r="R73" s="433"/>
      <c r="S73" s="433"/>
      <c r="T73" s="433"/>
    </row>
    <row r="74" spans="1:20" s="449" customFormat="1" x14ac:dyDescent="0.2">
      <c r="A74" s="464"/>
      <c r="B74" s="465"/>
      <c r="C74" s="465"/>
      <c r="D74" s="464"/>
      <c r="E74" s="464"/>
      <c r="F74" s="451"/>
      <c r="G74" s="451"/>
      <c r="H74" s="451"/>
      <c r="I74" s="433"/>
      <c r="J74" s="433"/>
      <c r="K74" s="433"/>
      <c r="L74" s="433"/>
      <c r="M74" s="433"/>
      <c r="N74" s="433"/>
      <c r="O74" s="433"/>
      <c r="P74" s="433"/>
      <c r="Q74" s="450"/>
      <c r="R74" s="433"/>
      <c r="S74" s="433"/>
      <c r="T74" s="433"/>
    </row>
    <row r="75" spans="1:20" s="449" customFormat="1" x14ac:dyDescent="0.2">
      <c r="A75" s="464"/>
      <c r="B75" s="465"/>
      <c r="C75" s="465"/>
      <c r="D75" s="464"/>
      <c r="E75" s="464"/>
      <c r="F75" s="451"/>
      <c r="G75" s="451"/>
      <c r="H75" s="451"/>
      <c r="I75" s="433"/>
      <c r="J75" s="433"/>
      <c r="K75" s="433"/>
      <c r="L75" s="433"/>
      <c r="M75" s="433"/>
      <c r="N75" s="433"/>
      <c r="O75" s="433"/>
      <c r="P75" s="433"/>
      <c r="Q75" s="450"/>
      <c r="R75" s="433"/>
      <c r="S75" s="433"/>
      <c r="T75" s="433"/>
    </row>
    <row r="76" spans="1:20" x14ac:dyDescent="0.2">
      <c r="A76" s="431" t="s">
        <v>424</v>
      </c>
      <c r="B76" s="431" t="s">
        <v>425</v>
      </c>
      <c r="E76" s="442" t="s">
        <v>426</v>
      </c>
      <c r="G76" s="466"/>
      <c r="H76" s="466"/>
      <c r="I76" s="445"/>
      <c r="J76" s="445"/>
      <c r="K76" s="445"/>
      <c r="L76" s="445"/>
      <c r="M76" s="445"/>
      <c r="N76" s="445"/>
      <c r="O76" s="445"/>
      <c r="P76" s="445"/>
      <c r="S76" s="445"/>
      <c r="T76" s="445"/>
    </row>
    <row r="77" spans="1:20" x14ac:dyDescent="0.2">
      <c r="B77" s="431"/>
      <c r="E77" s="467"/>
      <c r="G77" s="466"/>
      <c r="H77" s="466"/>
    </row>
    <row r="78" spans="1:20" x14ac:dyDescent="0.2">
      <c r="B78" s="431"/>
      <c r="N78" s="445"/>
    </row>
    <row r="79" spans="1:20" x14ac:dyDescent="0.2">
      <c r="A79" s="427" t="s">
        <v>427</v>
      </c>
      <c r="B79" s="426" t="s">
        <v>90</v>
      </c>
      <c r="C79" s="426"/>
      <c r="D79" s="426"/>
      <c r="E79" s="426" t="s">
        <v>53</v>
      </c>
      <c r="F79" s="426"/>
      <c r="G79" s="426"/>
      <c r="H79" s="427"/>
    </row>
    <row r="80" spans="1:20" x14ac:dyDescent="0.2">
      <c r="A80" s="468" t="s">
        <v>428</v>
      </c>
      <c r="B80" s="469" t="s">
        <v>326</v>
      </c>
      <c r="C80" s="469"/>
      <c r="D80" s="469"/>
      <c r="E80" s="469" t="s">
        <v>55</v>
      </c>
      <c r="F80" s="469"/>
      <c r="G80" s="469"/>
      <c r="H80" s="468"/>
    </row>
    <row r="81" spans="4:6" x14ac:dyDescent="0.2">
      <c r="F81" s="428"/>
    </row>
    <row r="86" spans="4:6" x14ac:dyDescent="0.2">
      <c r="D86" s="428"/>
    </row>
  </sheetData>
  <sheetProtection password="9EB5" sheet="1" objects="1" scenarios="1" selectLockedCells="1" selectUnlockedCells="1"/>
  <mergeCells count="16">
    <mergeCell ref="F8:F10"/>
    <mergeCell ref="G8:G10"/>
    <mergeCell ref="B79:D79"/>
    <mergeCell ref="E79:G79"/>
    <mergeCell ref="B80:D80"/>
    <mergeCell ref="E80:G80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2nd qtr</vt:lpstr>
      <vt:lpstr>cash advance</vt:lpstr>
      <vt:lpstr>manpower</vt:lpstr>
      <vt:lpstr>2ND BID - OUT</vt:lpstr>
      <vt:lpstr>TRUST FUND UTILIZATION</vt:lpstr>
      <vt:lpstr>Q2 - 2022</vt:lpstr>
      <vt:lpstr>May</vt:lpstr>
      <vt:lpstr>May!Print_Area</vt:lpstr>
      <vt:lpstr>'Q2 - 2022'!Print_Area</vt:lpstr>
      <vt:lpstr>'2ND BID - OUT'!Print_Titles</vt:lpstr>
      <vt:lpstr>'2nd qtr'!Print_Titles</vt:lpstr>
      <vt:lpstr>May!Print_Titles</vt:lpstr>
      <vt:lpstr>'Q2 - 2022'!Print_Titles</vt:lpstr>
      <vt:lpstr>'TRUST FUND UTILIZATION'!Print_Titles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cp:lastPrinted>2022-09-09T00:38:00Z</cp:lastPrinted>
  <dcterms:created xsi:type="dcterms:W3CDTF">2022-09-05T01:45:56Z</dcterms:created>
  <dcterms:modified xsi:type="dcterms:W3CDTF">2022-09-09T01:29:30Z</dcterms:modified>
</cp:coreProperties>
</file>