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 activeTab="4"/>
  </bookViews>
  <sheets>
    <sheet name="2nd qtr" sheetId="1" r:id="rId1"/>
    <sheet name="cash advance" sheetId="2" r:id="rId2"/>
    <sheet name="manpower" sheetId="3" r:id="rId3"/>
    <sheet name="2ND BID - OUT" sheetId="4" r:id="rId4"/>
    <sheet name="TRUST FUND UTILIZATION" sheetId="5" r:id="rId5"/>
  </sheets>
  <definedNames>
    <definedName name="Excel_BuiltIn_Print_Area_8" localSheetId="0">#REF!</definedName>
    <definedName name="Excel_BuiltIn_Print_Area_8">#REF!</definedName>
    <definedName name="_xlnm.Print_Titles" localSheetId="3">'2ND BID - OUT'!$1:$10</definedName>
    <definedName name="_xlnm.Print_Titles" localSheetId="0">'2nd qtr'!$5:$6</definedName>
    <definedName name="_xlnm.Print_Titles" localSheetId="4">'TRUST FUND UTILIZATION'!$1:$9</definedName>
  </definedNames>
  <calcPr calcId="144525"/>
</workbook>
</file>

<file path=xl/calcChain.xml><?xml version="1.0" encoding="utf-8"?>
<calcChain xmlns="http://schemas.openxmlformats.org/spreadsheetml/2006/main">
  <c r="L64" i="5" l="1"/>
  <c r="L63" i="5"/>
  <c r="L62" i="5"/>
  <c r="G62" i="5"/>
  <c r="L61" i="5"/>
  <c r="L60" i="5"/>
  <c r="L59" i="5"/>
  <c r="L58" i="5"/>
  <c r="L57" i="5"/>
  <c r="L56" i="5"/>
  <c r="L55" i="5"/>
  <c r="L54" i="5"/>
  <c r="L53" i="5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H43" i="5" s="1"/>
  <c r="L42" i="5"/>
  <c r="G42" i="5"/>
  <c r="F42" i="5"/>
  <c r="L41" i="5"/>
  <c r="L40" i="5"/>
  <c r="L39" i="5"/>
  <c r="L38" i="5"/>
  <c r="L37" i="5"/>
  <c r="L36" i="5"/>
  <c r="L35" i="5"/>
  <c r="G34" i="5"/>
  <c r="L34" i="5" s="1"/>
  <c r="L33" i="5"/>
  <c r="L32" i="5"/>
  <c r="L31" i="5"/>
  <c r="G31" i="5"/>
  <c r="F31" i="5" s="1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H15" i="5" s="1"/>
  <c r="L14" i="5"/>
  <c r="L13" i="5"/>
  <c r="L12" i="5"/>
  <c r="H12" i="5"/>
  <c r="F12" i="5"/>
  <c r="C11" i="5"/>
  <c r="H11" i="5" s="1"/>
  <c r="L10" i="5"/>
  <c r="H10" i="5"/>
  <c r="G10" i="5"/>
  <c r="F10" i="5"/>
  <c r="L11" i="5" l="1"/>
  <c r="L15" i="5"/>
  <c r="F34" i="5"/>
  <c r="L43" i="5"/>
  <c r="H34" i="5"/>
  <c r="H44" i="5"/>
  <c r="H46" i="5"/>
  <c r="J22" i="3"/>
  <c r="J21" i="3"/>
  <c r="D14" i="3"/>
  <c r="D15" i="3" s="1"/>
  <c r="F15" i="3" s="1"/>
  <c r="E13" i="3"/>
  <c r="F13" i="3" s="1"/>
  <c r="E12" i="3"/>
  <c r="E15" i="3" s="1"/>
  <c r="C12" i="3"/>
  <c r="C15" i="3" s="1"/>
  <c r="F12" i="3" l="1"/>
  <c r="I14" i="3" s="1"/>
  <c r="F14" i="3"/>
  <c r="L21" i="2" l="1"/>
  <c r="K21" i="2"/>
  <c r="J21" i="2"/>
  <c r="I21" i="2"/>
  <c r="H21" i="2"/>
  <c r="G21" i="2"/>
  <c r="C21" i="2"/>
  <c r="B21" i="2"/>
  <c r="P34" i="1" l="1"/>
  <c r="O34" i="1"/>
  <c r="L34" i="1"/>
  <c r="K34" i="1"/>
  <c r="H34" i="1"/>
  <c r="G34" i="1"/>
  <c r="V33" i="1"/>
  <c r="R33" i="1"/>
  <c r="R34" i="1" s="1"/>
  <c r="Q33" i="1"/>
  <c r="Q34" i="1" s="1"/>
  <c r="P33" i="1"/>
  <c r="O33" i="1"/>
  <c r="N33" i="1"/>
  <c r="N34" i="1" s="1"/>
  <c r="M33" i="1"/>
  <c r="M34" i="1" s="1"/>
  <c r="L33" i="1"/>
  <c r="K33" i="1"/>
  <c r="J33" i="1"/>
  <c r="J34" i="1" s="1"/>
  <c r="I33" i="1"/>
  <c r="I34" i="1" s="1"/>
  <c r="H33" i="1"/>
  <c r="G33" i="1"/>
  <c r="F33" i="1"/>
  <c r="F34" i="1" s="1"/>
  <c r="U34" i="1" s="1"/>
  <c r="U32" i="1"/>
  <c r="U31" i="1"/>
  <c r="U30" i="1"/>
  <c r="U29" i="1"/>
  <c r="U28" i="1"/>
  <c r="F24" i="1"/>
  <c r="U23" i="1"/>
  <c r="U22" i="1"/>
  <c r="U20" i="1"/>
  <c r="U19" i="1"/>
  <c r="U18" i="1"/>
  <c r="U16" i="1"/>
  <c r="U15" i="1"/>
  <c r="U14" i="1"/>
  <c r="U13" i="1"/>
  <c r="V10" i="1"/>
  <c r="F10" i="1"/>
  <c r="U9" i="1"/>
  <c r="U8" i="1"/>
  <c r="U33" i="1" l="1"/>
</calcChain>
</file>

<file path=xl/sharedStrings.xml><?xml version="1.0" encoding="utf-8"?>
<sst xmlns="http://schemas.openxmlformats.org/spreadsheetml/2006/main" count="426" uniqueCount="327">
  <si>
    <t>20% COMPONENT OF THE IRA UTILIZATION</t>
  </si>
  <si>
    <r>
      <t>FOR THE 2</t>
    </r>
    <r>
      <rPr>
        <b/>
        <vertAlign val="superscript"/>
        <sz val="14"/>
        <rFont val="Cambria"/>
        <family val="1"/>
      </rPr>
      <t>nd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</si>
  <si>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</si>
  <si>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</si>
  <si>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</si>
  <si>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</si>
  <si>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</si>
  <si>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</si>
  <si>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</si>
  <si>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</si>
  <si>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</si>
  <si>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</si>
  <si>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</si>
  <si>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</si>
  <si>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</si>
  <si>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</si>
  <si>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</si>
  <si>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</si>
  <si>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</si>
  <si>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</si>
  <si>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</si>
  <si>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</si>
  <si>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</si>
  <si>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</si>
  <si>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</si>
  <si>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</si>
  <si>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</si>
  <si>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</si>
  <si>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</si>
  <si>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</si>
  <si>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</si>
  <si>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</si>
  <si>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</si>
  <si>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</si>
  <si>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</si>
  <si>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</si>
  <si>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</si>
  <si>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</si>
  <si>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</si>
  <si>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</si>
  <si>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</si>
  <si>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</si>
  <si>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</si>
  <si>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</si>
  <si>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</si>
  <si>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</si>
  <si>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</si>
  <si>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</si>
  <si>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</si>
  <si>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</si>
  <si>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</si>
  <si>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</si>
  <si>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</si>
  <si>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</si>
  <si>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</si>
  <si>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</si>
  <si>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12 - Unliquidated Cash Advances</t>
  </si>
  <si>
    <t>UNLIQUIDATED CASH ADVANCES</t>
  </si>
  <si>
    <t>As of JUNE 30,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</si>
  <si>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</si>
  <si>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</si>
  <si>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</si>
  <si>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</si>
  <si>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</si>
  <si>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</si>
  <si>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</si>
  <si>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</si>
  <si>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</si>
  <si>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</si>
  <si>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</si>
  <si>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</si>
  <si>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</si>
  <si>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</si>
  <si>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</si>
  <si>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</si>
  <si>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Bismark Angelo A. Quidang</t>
  </si>
  <si>
    <t>Travel</t>
  </si>
  <si>
    <t>Donnel C. Binala</t>
  </si>
  <si>
    <t>Noralyn I. Manahan</t>
  </si>
  <si>
    <t>James A. Espiritu</t>
  </si>
  <si>
    <t>Tristan Melecia D. Advincula</t>
  </si>
  <si>
    <t>Merlyn T. Gorospe</t>
  </si>
  <si>
    <t>Noriel Benson R. Tabunan</t>
  </si>
  <si>
    <t>Michael John D. Tadifa</t>
  </si>
  <si>
    <t>Angelica S. Yumul</t>
  </si>
  <si>
    <t>Rowelle B. Gabay</t>
  </si>
  <si>
    <t>Regie M. Viernes</t>
  </si>
  <si>
    <t>Ricarte A. Calacal, Jr.</t>
  </si>
  <si>
    <t>TOTAL</t>
  </si>
  <si>
    <t>We hereby certify that we have reveiwed the contents and  hereby attest to the veracity and correctness of the data or information contained in this document.</t>
  </si>
  <si>
    <t>FLORIDA S. CADANO</t>
  </si>
  <si>
    <t xml:space="preserve">     City Accountant</t>
  </si>
  <si>
    <t xml:space="preserve"> City Mayor</t>
  </si>
  <si>
    <t>FDP Form 13 - Manpower Complement</t>
  </si>
  <si>
    <t>MANPOWER COMPLEMENT</t>
  </si>
  <si>
    <t>Republic of the Philippines</t>
  </si>
  <si>
    <t>CITY OF BATAC</t>
  </si>
  <si>
    <t>As of June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</si>
  <si>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</si>
  <si>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</si>
  <si>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</si>
  <si>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</si>
  <si>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</si>
  <si>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</si>
  <si>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</si>
  <si>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</si>
  <si>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</si>
  <si>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</si>
  <si>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</si>
  <si>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</si>
  <si>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</si>
  <si>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</si>
  <si>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</si>
  <si>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</si>
  <si>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</si>
  <si>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</si>
  <si>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</si>
  <si>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</si>
  <si>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</si>
  <si>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</si>
  <si>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</si>
  <si>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</si>
  <si>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</si>
  <si>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</si>
  <si>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 xml:space="preserve">       BAC CHAIRMAN                         BAC VICE CHAIRMAN                        BAC MEMBER                                             BAC MEMBER                                                     BAC MEMBER</t>
  </si>
  <si>
    <t xml:space="preserve">     MARLON F. SORIA                       WILMA T. ICUSPIT                  NORALYN I. MANAHAN                      HILARION G. NALUPTA                         NORIEL BENSON R. TABUNAN</t>
  </si>
  <si>
    <t>We certify that we have reviewed the contents and hereby attest to the veracity and correctness of the data or information contained in this document.</t>
  </si>
  <si>
    <t>x-x-x-x-x-x-x-x-x</t>
  </si>
  <si>
    <t>August 19, 2022</t>
  </si>
  <si>
    <t>-</t>
  </si>
  <si>
    <t>August 31, 2022</t>
  </si>
  <si>
    <t>P. GOMEZ ST. BRGY.23 SAN MATIAS, LAOAG CITY, ILOCOS NORTE</t>
  </si>
  <si>
    <t>JENNIFER S. ANTONIO</t>
  </si>
  <si>
    <t>HEALTHPRO GENERICS &amp; MEDICAL SUPPLIES</t>
  </si>
  <si>
    <t>PURCHASE OF HEAVY DUTY MECHANICAL WEIGH BEAM PLATFORM WITH HEIGHT</t>
  </si>
  <si>
    <t>July 04, 2022</t>
  </si>
  <si>
    <t>BGRY.7-B 3 B GIRON ST., LAOAG CITY, ILOCOS NORTE</t>
  </si>
  <si>
    <t>ALDRIN B. MAGAOAY</t>
  </si>
  <si>
    <t>ABM - A BUILDER MARKETING</t>
  </si>
  <si>
    <t>PURCHASE OF PERSONAL PROTECTIVE SUPPLIES FOR USE OF VARIOUS OFFICES</t>
  </si>
  <si>
    <t>July 08, 2022</t>
  </si>
  <si>
    <t>June 10, 2022</t>
  </si>
  <si>
    <t>July 20, 2022</t>
  </si>
  <si>
    <t>PURCHASE OF VARIOUS MEDICAL AND DENTAL SUPPLIES AND VACCINES FOR THE USE OF CITY HEALTH OFFICE FOR THE 3RD AND 4TH QUARTER OF 2022</t>
  </si>
  <si>
    <t>PURCHASE OF MEDICINES FOR THE USE OF CITY HEALTH OFFICE FOR THE 3RD AND 4TH QUARTER 2022</t>
  </si>
  <si>
    <t>June 29, 2022</t>
  </si>
  <si>
    <t>July 11, 2022</t>
  </si>
  <si>
    <t>Lot 2A Gladiola Street, Upper Q.M., Baguio City</t>
  </si>
  <si>
    <t>GRACE MAY F. DALISAY</t>
  </si>
  <si>
    <t>BDSCIENTIA MEDICAL AND DIAGNOSTIC SUPPLIES</t>
  </si>
  <si>
    <t>PURCHASE OF LABORATORY SUPPLIES AND REAGENTS FOR THE THIRD AND FOURTH QUARTER OF 2022</t>
  </si>
  <si>
    <t>June 17, 2022</t>
  </si>
  <si>
    <t>114 Ligaya St. 7th Ave., Barangay 122, District 2, Caloocan City</t>
  </si>
  <si>
    <t>ANGELITO P. CARRIEDO</t>
  </si>
  <si>
    <t>JPLC TRADING</t>
  </si>
  <si>
    <t>PURCHASE OF SPARE PARTS FOR THE REPAIR OF HEAVY EQUIPMENT</t>
  </si>
  <si>
    <t>June 15, 2022</t>
  </si>
  <si>
    <t>2119 Zamora St. San Roque, Tarlac City</t>
  </si>
  <si>
    <t>NORMA M. SAMSON</t>
  </si>
  <si>
    <t>GREGMAN'S GENERAL MERCHANDISE</t>
  </si>
  <si>
    <t>PURCHASE OF MEDALS</t>
  </si>
  <si>
    <t>June 08, 2022</t>
  </si>
  <si>
    <t>Brgy. #2 Ablan, City of Batac, Ilocos Norte</t>
  </si>
  <si>
    <t>LINABEL RUTH C. SAGUN</t>
  </si>
  <si>
    <t>MARGARITA'S CATERING</t>
  </si>
  <si>
    <t>PROCUREMENT OF MEALS FOR THE INAUGURATION</t>
  </si>
  <si>
    <t>June 01, 2022</t>
  </si>
  <si>
    <t>March 23, 2022</t>
  </si>
  <si>
    <t>Brgy. #14 P Acosta St., Laoag City, Ilocos Norte</t>
  </si>
  <si>
    <t>JADE M. PARADO</t>
  </si>
  <si>
    <t>MSTRIT.COM COMPUTER AND MARKETING SERVICES</t>
  </si>
  <si>
    <t>PURCHASE OF 33 UNITS LAPTOP</t>
  </si>
  <si>
    <t>PURCHASE OF ONE UNIT HEMATOLOGY ANALYZER FOR THE CITY HEALTH OFFICE-CLINICAL LABORATORY</t>
  </si>
  <si>
    <t>PURCHASE OF VARIOUS MEDICINES AND MEDICAL SUPPLIES FOR THE BARANGAY MEDICAL MISSION</t>
  </si>
  <si>
    <t>ABM-A BUILDER MARKETING</t>
  </si>
  <si>
    <t>PROVISION OF FREE VITAMIN C WITH ZINC AND MULTI-VITAMINS</t>
  </si>
  <si>
    <t>11 Heroes Avenue Kalayaan Village, Quebiawan, City of San Fernando, Pampanga</t>
  </si>
  <si>
    <t>CHRISTOPHER P. CALDERON</t>
  </si>
  <si>
    <t>VAXSHOT PHARMACEUTICAL</t>
  </si>
  <si>
    <t>PROVISION OF ANTI-PNEUMONIA AND ANTI-FLU VACCINES</t>
  </si>
  <si>
    <t>Pre-bid Conference</t>
  </si>
  <si>
    <t>Pre-Proc Conference</t>
  </si>
  <si>
    <t>Date of Bidding</t>
  </si>
  <si>
    <t>Bid Amount             (In Php)</t>
  </si>
  <si>
    <t xml:space="preserve"> Address of Bidder</t>
  </si>
  <si>
    <t>Name of  Supplier</t>
  </si>
  <si>
    <t>Winning Bidder</t>
  </si>
  <si>
    <t>Approved Budget for Contract              (In Php)</t>
  </si>
  <si>
    <t>Item Description</t>
  </si>
  <si>
    <t>Reference No.</t>
  </si>
  <si>
    <t>No.</t>
  </si>
  <si>
    <t>APRIL TO JUNE</t>
  </si>
  <si>
    <t>Second Quarter 2022</t>
  </si>
  <si>
    <t>GOODS &amp; SERVICES BID-OUT</t>
  </si>
  <si>
    <t>FDP  Form 10a-Bid Results on Goods &amp; Services</t>
  </si>
  <si>
    <t>FDP Form 6 - Trust Fund Utilization</t>
  </si>
  <si>
    <t>CONSOLIDATED QUARTERLY REPORT ON GOVERNMENT PROJECTS, PROGRAMS or ACTIVITIES</t>
  </si>
  <si>
    <t>FOR THE 2nd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</si>
  <si>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</si>
  <si>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</si>
  <si>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</si>
  <si>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</si>
  <si>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</si>
  <si>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</si>
  <si>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</si>
  <si>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</si>
  <si>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</si>
  <si>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</si>
  <si>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</si>
  <si>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</si>
  <si>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</si>
  <si>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</si>
  <si>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</si>
  <si>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</si>
  <si>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</si>
  <si>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</si>
  <si>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</si>
  <si>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</si>
  <si>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</si>
  <si>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</si>
  <si>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</si>
  <si>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</si>
  <si>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</si>
  <si>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</si>
  <si>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</si>
  <si>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</si>
  <si>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</si>
  <si>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</si>
  <si>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</si>
  <si>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</si>
  <si>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</si>
  <si>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</si>
  <si>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</si>
  <si>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</si>
  <si>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</si>
  <si>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</si>
  <si>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</si>
  <si>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</si>
  <si>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</si>
  <si>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</si>
  <si>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</si>
  <si>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</si>
  <si>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</si>
  <si>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</si>
  <si>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</si>
  <si>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</si>
  <si>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</si>
  <si>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</si>
  <si>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</si>
  <si>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For First Billing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</si>
  <si>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</si>
  <si>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</si>
  <si>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</si>
  <si>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</si>
  <si>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</si>
  <si>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</si>
  <si>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</si>
  <si>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</si>
  <si>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</si>
  <si>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</si>
  <si>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</si>
  <si>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</si>
  <si>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</si>
  <si>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</si>
  <si>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</si>
  <si>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</si>
  <si>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</si>
  <si>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</si>
  <si>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</si>
  <si>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</si>
  <si>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</si>
  <si>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</si>
  <si>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</si>
  <si>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</si>
  <si>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</si>
  <si>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</si>
  <si>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</si>
  <si>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</si>
  <si>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</si>
  <si>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</si>
  <si>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</si>
  <si>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</si>
  <si>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</si>
  <si>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</si>
  <si>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</si>
  <si>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</si>
  <si>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</si>
  <si>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</si>
  <si>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</si>
  <si>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</si>
  <si>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</si>
  <si>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</si>
  <si>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</si>
  <si>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</si>
  <si>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</si>
  <si>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</si>
  <si>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</si>
  <si>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</si>
  <si>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</si>
  <si>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</si>
  <si>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</si>
  <si>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</si>
  <si>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</si>
  <si>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</si>
  <si>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</si>
  <si>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</si>
  <si>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</si>
  <si>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</si>
  <si>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</si>
  <si>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</si>
  <si>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</si>
  <si>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</si>
  <si>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</si>
  <si>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</si>
  <si>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</si>
  <si>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</si>
  <si>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</si>
  <si>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</si>
  <si>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</si>
  <si>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</si>
  <si>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</si>
  <si>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</si>
  <si>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</si>
  <si>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</si>
  <si>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</si>
  <si>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</si>
  <si>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City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</si>
</sst>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\ ;&quot; (&quot;#,##0.00\);&quot; -&quot;#\ ;@\ "/>
    <numFmt numFmtId="165" formatCode="[$-409]mmmm\ d\,\ yyyy;@"/>
    <numFmt numFmtId="166" formatCode="[$-3409]mmmm\ dd\,\ yyyy;@"/>
    <numFmt numFmtId="167" formatCode="_-* #,##0.00_-;\-* #,##0.00_-;_-* &quot;-&quot;??_-;_-@_-"/>
  </numFmts>
  <fonts count="6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2"/>
      <scheme val="major"/>
    </font>
    <font>
      <b/>
      <sz val="11"/>
      <color indexed="8"/>
      <name val="Cambria"/>
      <family val="1"/>
      <scheme val="major"/>
    </font>
    <font>
      <b/>
      <i/>
      <sz val="11"/>
      <color indexed="8"/>
      <name val="Cambria"/>
      <family val="1"/>
      <scheme val="major"/>
    </font>
    <font>
      <i/>
      <sz val="11"/>
      <color indexed="8"/>
      <name val="Cambria"/>
      <family val="2"/>
      <scheme val="major"/>
    </font>
    <font>
      <sz val="12"/>
      <name val="Cambria"/>
      <family val="2"/>
      <scheme val="major"/>
    </font>
    <font>
      <sz val="1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u/>
      <sz val="14"/>
      <color indexed="8"/>
      <name val="Cambria"/>
      <family val="2"/>
      <scheme val="major"/>
    </font>
    <font>
      <u/>
      <sz val="14"/>
      <color indexed="8"/>
      <name val="Cambria"/>
      <family val="1"/>
      <scheme val="major"/>
    </font>
    <font>
      <sz val="14"/>
      <color indexed="8"/>
      <name val="Cambria"/>
      <family val="2"/>
      <scheme val="major"/>
    </font>
    <font>
      <b/>
      <u/>
      <sz val="14"/>
      <color indexed="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387">
    <xf numFmtId="0" fontId="0" fillId="0" borderId="0" xfId="0"/>
    <xf numFmtId="0" fontId="0" fillId="2" borderId="0" xfId="0" applyFill="1"/>
    <xf numFmtId="164" fontId="6" fillId="2" borderId="0" xfId="1" applyFill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12" fillId="2" borderId="0" xfId="0" applyFont="1" applyFill="1"/>
    <xf numFmtId="0" fontId="13" fillId="2" borderId="13" xfId="0" applyFont="1" applyFill="1" applyBorder="1" applyAlignment="1">
      <alignment horizontal="center" vertical="top" wrapText="1"/>
    </xf>
    <xf numFmtId="164" fontId="11" fillId="2" borderId="12" xfId="1" applyFont="1" applyFill="1" applyBorder="1" applyAlignment="1">
      <alignment horizontal="center" vertical="top" wrapText="1"/>
    </xf>
    <xf numFmtId="0" fontId="7" fillId="2" borderId="14" xfId="0" applyFont="1" applyFill="1" applyBorder="1" applyAlignment="1"/>
    <xf numFmtId="0" fontId="14" fillId="2" borderId="0" xfId="0" applyFont="1" applyFill="1" applyBorder="1" applyAlignment="1"/>
    <xf numFmtId="0" fontId="15" fillId="2" borderId="15" xfId="0" applyFont="1" applyFill="1" applyBorder="1" applyAlignment="1"/>
    <xf numFmtId="0" fontId="15" fillId="2" borderId="16" xfId="0" applyFont="1" applyFill="1" applyBorder="1" applyAlignment="1">
      <alignment vertical="top"/>
    </xf>
    <xf numFmtId="164" fontId="15" fillId="2" borderId="17" xfId="1" applyFont="1" applyFill="1" applyBorder="1" applyAlignment="1">
      <alignment vertical="top"/>
    </xf>
    <xf numFmtId="164" fontId="10" fillId="2" borderId="17" xfId="1" applyFont="1" applyFill="1" applyBorder="1" applyAlignment="1">
      <alignment vertical="top"/>
    </xf>
    <xf numFmtId="164" fontId="10" fillId="2" borderId="18" xfId="1" applyFont="1" applyFill="1" applyBorder="1" applyAlignment="1">
      <alignment vertical="top"/>
    </xf>
    <xf numFmtId="164" fontId="10" fillId="2" borderId="19" xfId="1" applyFont="1" applyFill="1" applyBorder="1" applyAlignment="1">
      <alignment vertical="top"/>
    </xf>
    <xf numFmtId="0" fontId="10" fillId="2" borderId="18" xfId="0" applyFont="1" applyFill="1" applyBorder="1" applyAlignment="1">
      <alignment vertical="top"/>
    </xf>
    <xf numFmtId="9" fontId="10" fillId="2" borderId="18" xfId="2" applyFont="1" applyFill="1" applyBorder="1" applyAlignment="1">
      <alignment vertical="top"/>
    </xf>
    <xf numFmtId="0" fontId="15" fillId="2" borderId="17" xfId="0" applyFont="1" applyFill="1" applyBorder="1" applyAlignment="1">
      <alignment vertical="top"/>
    </xf>
    <xf numFmtId="164" fontId="15" fillId="2" borderId="0" xfId="1" applyFont="1" applyFill="1" applyBorder="1" applyAlignment="1">
      <alignment vertical="top"/>
    </xf>
    <xf numFmtId="164" fontId="10" fillId="2" borderId="0" xfId="1" applyFont="1" applyFill="1" applyBorder="1" applyAlignment="1">
      <alignment vertical="top"/>
    </xf>
    <xf numFmtId="2" fontId="10" fillId="2" borderId="17" xfId="1" applyNumberFormat="1" applyFont="1" applyFill="1" applyBorder="1" applyAlignment="1">
      <alignment vertical="top"/>
    </xf>
    <xf numFmtId="0" fontId="14" fillId="0" borderId="0" xfId="0" applyFont="1" applyFill="1" applyBorder="1"/>
    <xf numFmtId="164" fontId="15" fillId="2" borderId="20" xfId="1" applyFont="1" applyFill="1" applyBorder="1" applyAlignment="1">
      <alignment vertical="top"/>
    </xf>
    <xf numFmtId="164" fontId="10" fillId="2" borderId="9" xfId="1" applyFont="1" applyFill="1" applyBorder="1" applyAlignment="1">
      <alignment vertical="top"/>
    </xf>
    <xf numFmtId="164" fontId="10" fillId="2" borderId="12" xfId="1" applyFont="1" applyFill="1" applyBorder="1" applyAlignment="1">
      <alignment vertical="top"/>
    </xf>
    <xf numFmtId="0" fontId="10" fillId="2" borderId="12" xfId="0" applyFont="1" applyFill="1" applyBorder="1" applyAlignment="1">
      <alignment vertical="top"/>
    </xf>
    <xf numFmtId="9" fontId="10" fillId="2" borderId="12" xfId="2" applyFont="1" applyFill="1" applyBorder="1" applyAlignment="1">
      <alignment vertical="top"/>
    </xf>
    <xf numFmtId="2" fontId="10" fillId="2" borderId="21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164" fontId="16" fillId="2" borderId="0" xfId="1" applyFont="1" applyFill="1" applyBorder="1" applyAlignment="1">
      <alignment vertical="top"/>
    </xf>
    <xf numFmtId="164" fontId="17" fillId="2" borderId="0" xfId="1" applyFont="1" applyFill="1" applyBorder="1" applyAlignment="1">
      <alignment vertical="top"/>
    </xf>
    <xf numFmtId="164" fontId="17" fillId="2" borderId="18" xfId="1" applyFont="1" applyFill="1" applyBorder="1" applyAlignment="1">
      <alignment vertical="top"/>
    </xf>
    <xf numFmtId="0" fontId="17" fillId="2" borderId="18" xfId="0" applyFont="1" applyFill="1" applyBorder="1" applyAlignment="1">
      <alignment vertical="top"/>
    </xf>
    <xf numFmtId="9" fontId="17" fillId="2" borderId="18" xfId="2" applyFont="1" applyFill="1" applyBorder="1" applyAlignment="1">
      <alignment vertical="top"/>
    </xf>
    <xf numFmtId="2" fontId="17" fillId="2" borderId="17" xfId="1" applyNumberFormat="1" applyFont="1" applyFill="1" applyBorder="1" applyAlignment="1">
      <alignment vertical="top"/>
    </xf>
    <xf numFmtId="0" fontId="7" fillId="2" borderId="22" xfId="0" applyFont="1" applyFill="1" applyBorder="1" applyAlignment="1"/>
    <xf numFmtId="0" fontId="14" fillId="2" borderId="23" xfId="0" applyFont="1" applyFill="1" applyBorder="1" applyAlignment="1"/>
    <xf numFmtId="164" fontId="17" fillId="0" borderId="24" xfId="1" applyFont="1" applyBorder="1" applyAlignment="1"/>
    <xf numFmtId="0" fontId="10" fillId="2" borderId="25" xfId="0" applyFont="1" applyFill="1" applyBorder="1" applyAlignment="1">
      <alignment vertical="top"/>
    </xf>
    <xf numFmtId="4" fontId="18" fillId="0" borderId="26" xfId="0" applyNumberFormat="1" applyFont="1" applyBorder="1" applyAlignment="1">
      <alignment vertical="top"/>
    </xf>
    <xf numFmtId="164" fontId="16" fillId="2" borderId="27" xfId="1" applyFont="1" applyFill="1" applyBorder="1" applyAlignment="1" applyProtection="1">
      <alignment horizontal="right" vertical="top"/>
    </xf>
    <xf numFmtId="164" fontId="16" fillId="2" borderId="28" xfId="1" applyFont="1" applyFill="1" applyBorder="1" applyAlignment="1" applyProtection="1">
      <alignment horizontal="right" vertical="top"/>
    </xf>
    <xf numFmtId="0" fontId="17" fillId="2" borderId="28" xfId="0" applyFont="1" applyFill="1" applyBorder="1" applyAlignment="1">
      <alignment vertical="top"/>
    </xf>
    <xf numFmtId="9" fontId="17" fillId="2" borderId="28" xfId="2" applyFont="1" applyFill="1" applyBorder="1" applyAlignment="1">
      <alignment vertical="top"/>
    </xf>
    <xf numFmtId="164" fontId="19" fillId="2" borderId="25" xfId="1" applyFont="1" applyFill="1" applyBorder="1" applyAlignment="1" applyProtection="1">
      <alignment horizontal="right" vertical="top"/>
    </xf>
    <xf numFmtId="0" fontId="20" fillId="2" borderId="28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/>
    </xf>
    <xf numFmtId="0" fontId="22" fillId="0" borderId="17" xfId="0" applyFont="1" applyFill="1" applyBorder="1" applyAlignment="1">
      <alignment vertical="top"/>
    </xf>
    <xf numFmtId="4" fontId="22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6" fillId="2" borderId="0" xfId="1" applyFill="1" applyAlignment="1">
      <alignment vertical="top"/>
    </xf>
    <xf numFmtId="0" fontId="7" fillId="2" borderId="14" xfId="0" applyFont="1" applyFill="1" applyBorder="1" applyAlignment="1">
      <alignment vertical="top"/>
    </xf>
    <xf numFmtId="0" fontId="15" fillId="2" borderId="15" xfId="0" applyFont="1" applyFill="1" applyBorder="1" applyAlignment="1">
      <alignment vertical="top"/>
    </xf>
    <xf numFmtId="0" fontId="22" fillId="0" borderId="17" xfId="0" applyFont="1" applyFill="1" applyBorder="1" applyAlignment="1">
      <alignment vertical="top" wrapText="1"/>
    </xf>
    <xf numFmtId="164" fontId="10" fillId="2" borderId="7" xfId="1" applyFont="1" applyFill="1" applyBorder="1" applyAlignment="1">
      <alignment vertical="top"/>
    </xf>
    <xf numFmtId="164" fontId="10" fillId="2" borderId="13" xfId="1" applyFont="1" applyFill="1" applyBorder="1" applyAlignment="1">
      <alignment vertical="top"/>
    </xf>
    <xf numFmtId="164" fontId="10" fillId="2" borderId="6" xfId="1" applyFont="1" applyFill="1" applyBorder="1" applyAlignment="1">
      <alignment vertical="top"/>
    </xf>
    <xf numFmtId="4" fontId="22" fillId="0" borderId="20" xfId="0" applyNumberFormat="1" applyFont="1" applyBorder="1" applyAlignment="1">
      <alignment vertical="top"/>
    </xf>
    <xf numFmtId="164" fontId="10" fillId="2" borderId="20" xfId="1" applyFont="1" applyFill="1" applyBorder="1" applyAlignment="1">
      <alignment vertical="top"/>
    </xf>
    <xf numFmtId="2" fontId="10" fillId="2" borderId="12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" fontId="18" fillId="0" borderId="0" xfId="0" applyNumberFormat="1" applyFont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23" xfId="0" applyFont="1" applyFill="1" applyBorder="1" applyAlignment="1">
      <alignment vertical="top"/>
    </xf>
    <xf numFmtId="0" fontId="5" fillId="0" borderId="23" xfId="0" applyFont="1" applyBorder="1" applyAlignment="1">
      <alignment vertical="top"/>
    </xf>
    <xf numFmtId="0" fontId="15" fillId="2" borderId="24" xfId="0" applyFont="1" applyFill="1" applyBorder="1" applyAlignment="1">
      <alignment vertical="top"/>
    </xf>
    <xf numFmtId="0" fontId="22" fillId="0" borderId="25" xfId="0" applyFont="1" applyFill="1" applyBorder="1" applyAlignment="1">
      <alignment vertical="top"/>
    </xf>
    <xf numFmtId="4" fontId="18" fillId="0" borderId="23" xfId="0" applyNumberFormat="1" applyFont="1" applyBorder="1" applyAlignment="1">
      <alignment vertical="top"/>
    </xf>
    <xf numFmtId="164" fontId="10" fillId="2" borderId="28" xfId="1" applyFont="1" applyFill="1" applyBorder="1" applyAlignment="1">
      <alignment vertical="top"/>
    </xf>
    <xf numFmtId="164" fontId="10" fillId="2" borderId="26" xfId="1" applyFont="1" applyFill="1" applyBorder="1" applyAlignment="1">
      <alignment vertical="top"/>
    </xf>
    <xf numFmtId="0" fontId="10" fillId="2" borderId="28" xfId="0" applyFont="1" applyFill="1" applyBorder="1" applyAlignment="1">
      <alignment vertical="top"/>
    </xf>
    <xf numFmtId="9" fontId="10" fillId="2" borderId="28" xfId="2" applyFont="1" applyFill="1" applyBorder="1" applyAlignment="1">
      <alignment vertical="top"/>
    </xf>
    <xf numFmtId="4" fontId="19" fillId="0" borderId="23" xfId="0" applyNumberFormat="1" applyFont="1" applyBorder="1" applyAlignment="1">
      <alignment vertical="top"/>
    </xf>
    <xf numFmtId="0" fontId="14" fillId="2" borderId="14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164" fontId="21" fillId="2" borderId="17" xfId="1" applyFont="1" applyFill="1" applyBorder="1" applyAlignment="1">
      <alignment vertical="top"/>
    </xf>
    <xf numFmtId="0" fontId="21" fillId="2" borderId="18" xfId="0" applyFont="1" applyFill="1" applyBorder="1" applyAlignment="1">
      <alignment vertical="top"/>
    </xf>
    <xf numFmtId="164" fontId="0" fillId="2" borderId="0" xfId="1" applyFont="1" applyFill="1" applyAlignment="1">
      <alignment vertical="top"/>
    </xf>
    <xf numFmtId="2" fontId="21" fillId="2" borderId="17" xfId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top"/>
    </xf>
    <xf numFmtId="0" fontId="7" fillId="0" borderId="14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5" fillId="0" borderId="0" xfId="0" applyFont="1" applyBorder="1" applyAlignment="1"/>
    <xf numFmtId="4" fontId="18" fillId="0" borderId="18" xfId="0" applyNumberFormat="1" applyFont="1" applyBorder="1" applyAlignment="1">
      <alignment vertical="top"/>
    </xf>
    <xf numFmtId="4" fontId="18" fillId="0" borderId="13" xfId="0" applyNumberFormat="1" applyFont="1" applyBorder="1" applyAlignment="1">
      <alignment vertical="top"/>
    </xf>
    <xf numFmtId="9" fontId="17" fillId="2" borderId="13" xfId="2" applyFont="1" applyFill="1" applyBorder="1" applyAlignment="1">
      <alignment vertical="top"/>
    </xf>
    <xf numFmtId="164" fontId="20" fillId="2" borderId="13" xfId="1" applyFont="1" applyFill="1" applyBorder="1" applyAlignment="1">
      <alignment vertical="top"/>
    </xf>
    <xf numFmtId="0" fontId="10" fillId="2" borderId="13" xfId="0" applyFont="1" applyFill="1" applyBorder="1" applyAlignment="1">
      <alignment vertical="top"/>
    </xf>
    <xf numFmtId="0" fontId="5" fillId="0" borderId="8" xfId="0" applyFont="1" applyBorder="1" applyAlignment="1"/>
    <xf numFmtId="0" fontId="7" fillId="0" borderId="9" xfId="0" applyFont="1" applyBorder="1" applyAlignment="1">
      <alignment vertical="center"/>
    </xf>
    <xf numFmtId="0" fontId="21" fillId="0" borderId="10" xfId="0" applyFont="1" applyFill="1" applyBorder="1" applyAlignment="1">
      <alignment vertical="top"/>
    </xf>
    <xf numFmtId="0" fontId="22" fillId="0" borderId="21" xfId="0" applyFont="1" applyFill="1" applyBorder="1" applyAlignment="1">
      <alignment vertical="top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164" fontId="9" fillId="2" borderId="0" xfId="1" applyFont="1" applyFill="1" applyBorder="1" applyAlignment="1">
      <alignment horizontal="right" vertical="top"/>
    </xf>
    <xf numFmtId="164" fontId="9" fillId="2" borderId="0" xfId="1" applyFont="1" applyFill="1" applyBorder="1" applyAlignment="1" applyProtection="1">
      <alignment horizontal="right" vertical="top"/>
    </xf>
    <xf numFmtId="164" fontId="10" fillId="2" borderId="0" xfId="1" applyFont="1" applyFill="1" applyBorder="1" applyAlignment="1">
      <alignment horizontal="right" vertical="top"/>
    </xf>
    <xf numFmtId="164" fontId="6" fillId="2" borderId="0" xfId="1" applyFill="1" applyBorder="1"/>
    <xf numFmtId="0" fontId="11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1" fillId="2" borderId="0" xfId="0" applyFont="1" applyFill="1" applyBorder="1" applyAlignment="1"/>
    <xf numFmtId="164" fontId="10" fillId="2" borderId="0" xfId="1" applyFont="1" applyFill="1" applyAlignment="1">
      <alignment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164" fontId="7" fillId="2" borderId="0" xfId="1" applyFont="1" applyFill="1" applyBorder="1" applyAlignment="1">
      <alignment vertical="top"/>
    </xf>
    <xf numFmtId="164" fontId="12" fillId="2" borderId="0" xfId="1" applyFont="1" applyFill="1" applyBorder="1" applyAlignment="1"/>
    <xf numFmtId="0" fontId="14" fillId="2" borderId="0" xfId="0" applyFont="1" applyFill="1" applyBorder="1" applyAlignment="1">
      <alignment horizontal="center"/>
    </xf>
    <xf numFmtId="164" fontId="6" fillId="2" borderId="0" xfId="1" applyFont="1" applyFill="1" applyBorder="1" applyAlignment="1"/>
    <xf numFmtId="9" fontId="6" fillId="2" borderId="0" xfId="2" applyFill="1"/>
    <xf numFmtId="164" fontId="9" fillId="2" borderId="0" xfId="1" applyFont="1" applyFill="1" applyAlignment="1">
      <alignment vertical="top"/>
    </xf>
    <xf numFmtId="0" fontId="24" fillId="2" borderId="0" xfId="0" applyFont="1" applyFill="1" applyBorder="1"/>
    <xf numFmtId="164" fontId="24" fillId="2" borderId="0" xfId="1" applyFont="1" applyFill="1" applyBorder="1" applyAlignment="1">
      <alignment horizontal="right" vertical="top"/>
    </xf>
    <xf numFmtId="164" fontId="24" fillId="2" borderId="0" xfId="1" applyFont="1" applyFill="1" applyBorder="1" applyAlignment="1">
      <alignment vertical="top"/>
    </xf>
    <xf numFmtId="164" fontId="24" fillId="2" borderId="0" xfId="1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24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164" fontId="24" fillId="2" borderId="0" xfId="1" applyFont="1" applyFill="1" applyAlignment="1">
      <alignment horizontal="right" vertical="top"/>
    </xf>
    <xf numFmtId="0" fontId="25" fillId="0" borderId="0" xfId="3" applyFont="1"/>
    <xf numFmtId="43" fontId="25" fillId="0" borderId="0" xfId="4" applyFont="1"/>
    <xf numFmtId="43" fontId="26" fillId="0" borderId="0" xfId="4" applyFont="1"/>
    <xf numFmtId="0" fontId="27" fillId="0" borderId="0" xfId="3" applyFont="1"/>
    <xf numFmtId="0" fontId="28" fillId="0" borderId="0" xfId="3" applyFont="1"/>
    <xf numFmtId="0" fontId="29" fillId="0" borderId="20" xfId="3" applyFont="1" applyBorder="1"/>
    <xf numFmtId="43" fontId="30" fillId="0" borderId="9" xfId="4" applyFont="1" applyBorder="1"/>
    <xf numFmtId="43" fontId="30" fillId="0" borderId="21" xfId="4" applyFont="1" applyBorder="1"/>
    <xf numFmtId="0" fontId="30" fillId="0" borderId="0" xfId="3" applyFont="1"/>
    <xf numFmtId="0" fontId="5" fillId="0" borderId="33" xfId="3" applyFont="1" applyBorder="1" applyAlignment="1">
      <alignment horizontal="center"/>
    </xf>
    <xf numFmtId="43" fontId="5" fillId="0" borderId="33" xfId="4" applyFont="1" applyBorder="1" applyAlignment="1">
      <alignment horizontal="center"/>
    </xf>
    <xf numFmtId="43" fontId="5" fillId="0" borderId="33" xfId="4" applyFont="1" applyBorder="1" applyAlignment="1"/>
    <xf numFmtId="0" fontId="4" fillId="0" borderId="0" xfId="3" applyFont="1"/>
    <xf numFmtId="0" fontId="5" fillId="0" borderId="18" xfId="3" applyFont="1" applyBorder="1" applyAlignment="1">
      <alignment horizontal="center"/>
    </xf>
    <xf numFmtId="43" fontId="5" fillId="0" borderId="18" xfId="4" applyFont="1" applyBorder="1" applyAlignment="1">
      <alignment horizontal="center"/>
    </xf>
    <xf numFmtId="43" fontId="5" fillId="0" borderId="18" xfId="4" applyFont="1" applyBorder="1" applyAlignment="1"/>
    <xf numFmtId="0" fontId="5" fillId="0" borderId="12" xfId="3" applyFont="1" applyBorder="1" applyAlignment="1">
      <alignment horizontal="center"/>
    </xf>
    <xf numFmtId="43" fontId="5" fillId="0" borderId="12" xfId="4" applyFont="1" applyBorder="1" applyAlignment="1"/>
    <xf numFmtId="43" fontId="5" fillId="0" borderId="12" xfId="4" applyFont="1" applyBorder="1" applyAlignment="1">
      <alignment horizontal="center"/>
    </xf>
    <xf numFmtId="43" fontId="5" fillId="0" borderId="13" xfId="4" applyFont="1" applyBorder="1" applyAlignment="1">
      <alignment horizontal="center" vertical="center" wrapText="1"/>
    </xf>
    <xf numFmtId="0" fontId="31" fillId="0" borderId="13" xfId="3" quotePrefix="1" applyFont="1" applyBorder="1" applyAlignment="1">
      <alignment horizontal="left"/>
    </xf>
    <xf numFmtId="43" fontId="0" fillId="0" borderId="13" xfId="4" applyFont="1" applyBorder="1"/>
    <xf numFmtId="165" fontId="0" fillId="0" borderId="13" xfId="4" applyNumberFormat="1" applyFont="1" applyBorder="1" applyAlignment="1">
      <alignment horizontal="left"/>
    </xf>
    <xf numFmtId="0" fontId="31" fillId="0" borderId="13" xfId="3" applyFont="1" applyBorder="1" applyAlignment="1">
      <alignment horizontal="left"/>
    </xf>
    <xf numFmtId="0" fontId="5" fillId="3" borderId="13" xfId="3" applyFont="1" applyFill="1" applyBorder="1" applyAlignment="1">
      <alignment horizontal="center"/>
    </xf>
    <xf numFmtId="43" fontId="5" fillId="3" borderId="13" xfId="4" applyFont="1" applyFill="1" applyBorder="1"/>
    <xf numFmtId="43" fontId="5" fillId="4" borderId="0" xfId="4" applyFont="1" applyFill="1"/>
    <xf numFmtId="43" fontId="0" fillId="0" borderId="0" xfId="4" applyFont="1"/>
    <xf numFmtId="43" fontId="4" fillId="0" borderId="0" xfId="3" applyNumberFormat="1" applyFont="1"/>
    <xf numFmtId="43" fontId="32" fillId="0" borderId="0" xfId="4" applyFont="1" applyAlignment="1">
      <alignment horizontal="left"/>
    </xf>
    <xf numFmtId="43" fontId="33" fillId="0" borderId="0" xfId="4" applyFont="1" applyAlignment="1">
      <alignment horizontal="center"/>
    </xf>
    <xf numFmtId="0" fontId="26" fillId="0" borderId="0" xfId="3" applyFont="1"/>
    <xf numFmtId="0" fontId="26" fillId="0" borderId="0" xfId="5" applyFont="1"/>
    <xf numFmtId="0" fontId="3" fillId="0" borderId="0" xfId="5"/>
    <xf numFmtId="0" fontId="3" fillId="0" borderId="0" xfId="5" applyAlignment="1">
      <alignment horizontal="center"/>
    </xf>
    <xf numFmtId="43" fontId="0" fillId="0" borderId="0" xfId="6" applyFont="1"/>
    <xf numFmtId="0" fontId="32" fillId="0" borderId="0" xfId="5" applyFont="1"/>
    <xf numFmtId="0" fontId="34" fillId="0" borderId="0" xfId="5" applyFont="1"/>
    <xf numFmtId="43" fontId="0" fillId="0" borderId="0" xfId="6" applyFont="1" applyAlignment="1">
      <alignment horizontal="center"/>
    </xf>
    <xf numFmtId="0" fontId="5" fillId="0" borderId="0" xfId="5" applyFont="1" applyAlignment="1">
      <alignment horizontal="center"/>
    </xf>
    <xf numFmtId="43" fontId="5" fillId="0" borderId="13" xfId="6" applyFont="1" applyBorder="1" applyAlignment="1">
      <alignment horizontal="center" vertical="center"/>
    </xf>
    <xf numFmtId="0" fontId="3" fillId="0" borderId="6" xfId="5" applyBorder="1"/>
    <xf numFmtId="0" fontId="3" fillId="0" borderId="7" xfId="5" applyBorder="1"/>
    <xf numFmtId="0" fontId="3" fillId="0" borderId="13" xfId="5" applyFill="1" applyBorder="1" applyAlignment="1">
      <alignment horizontal="center"/>
    </xf>
    <xf numFmtId="43" fontId="0" fillId="0" borderId="13" xfId="6" applyFont="1" applyBorder="1"/>
    <xf numFmtId="43" fontId="5" fillId="0" borderId="13" xfId="5" applyNumberFormat="1" applyFont="1" applyBorder="1"/>
    <xf numFmtId="43" fontId="3" fillId="0" borderId="0" xfId="5" applyNumberFormat="1"/>
    <xf numFmtId="43" fontId="0" fillId="0" borderId="13" xfId="6" applyFont="1" applyFill="1" applyBorder="1"/>
    <xf numFmtId="0" fontId="5" fillId="0" borderId="13" xfId="5" applyFont="1" applyBorder="1" applyAlignment="1">
      <alignment horizontal="center"/>
    </xf>
    <xf numFmtId="43" fontId="5" fillId="0" borderId="13" xfId="6" applyFont="1" applyBorder="1" applyAlignment="1">
      <alignment horizontal="center"/>
    </xf>
    <xf numFmtId="0" fontId="5" fillId="0" borderId="0" xfId="5" applyFont="1"/>
    <xf numFmtId="43" fontId="5" fillId="0" borderId="0" xfId="6" applyFont="1" applyAlignment="1">
      <alignment horizontal="center"/>
    </xf>
    <xf numFmtId="43" fontId="5" fillId="0" borderId="0" xfId="5" applyNumberFormat="1" applyFont="1"/>
    <xf numFmtId="0" fontId="25" fillId="0" borderId="0" xfId="5" applyFont="1"/>
    <xf numFmtId="0" fontId="25" fillId="0" borderId="0" xfId="5" applyFont="1" applyAlignment="1">
      <alignment horizontal="center"/>
    </xf>
    <xf numFmtId="43" fontId="25" fillId="0" borderId="0" xfId="6" applyFont="1"/>
    <xf numFmtId="0" fontId="2" fillId="0" borderId="0" xfId="7"/>
    <xf numFmtId="0" fontId="35" fillId="0" borderId="0" xfId="7" applyFont="1" applyAlignment="1">
      <alignment horizontal="center"/>
    </xf>
    <xf numFmtId="0" fontId="36" fillId="0" borderId="0" xfId="7" applyFont="1"/>
    <xf numFmtId="0" fontId="37" fillId="0" borderId="0" xfId="7" applyFont="1"/>
    <xf numFmtId="0" fontId="36" fillId="0" borderId="0" xfId="7" applyFont="1" applyAlignment="1">
      <alignment horizontal="center"/>
    </xf>
    <xf numFmtId="0" fontId="37" fillId="0" borderId="0" xfId="7" applyFont="1" applyAlignment="1">
      <alignment horizontal="center"/>
    </xf>
    <xf numFmtId="0" fontId="38" fillId="0" borderId="0" xfId="7" applyFont="1" applyAlignment="1">
      <alignment horizontal="center"/>
    </xf>
    <xf numFmtId="0" fontId="38" fillId="0" borderId="0" xfId="7" applyFont="1"/>
    <xf numFmtId="0" fontId="39" fillId="0" borderId="0" xfId="7" applyFont="1"/>
    <xf numFmtId="0" fontId="39" fillId="0" borderId="0" xfId="7" applyFont="1" applyAlignment="1">
      <alignment horizontal="center"/>
    </xf>
    <xf numFmtId="0" fontId="40" fillId="0" borderId="0" xfId="7" applyFont="1" applyAlignment="1">
      <alignment horizontal="center" vertical="center" wrapText="1"/>
    </xf>
    <xf numFmtId="0" fontId="41" fillId="0" borderId="0" xfId="7" applyFont="1" applyAlignment="1">
      <alignment horizontal="center" vertical="center" wrapText="1"/>
    </xf>
    <xf numFmtId="0" fontId="2" fillId="0" borderId="0" xfId="7" applyBorder="1"/>
    <xf numFmtId="0" fontId="36" fillId="0" borderId="0" xfId="7" applyFont="1" applyBorder="1"/>
    <xf numFmtId="0" fontId="35" fillId="0" borderId="13" xfId="7" applyFont="1" applyBorder="1" applyAlignment="1">
      <alignment horizontal="center"/>
    </xf>
    <xf numFmtId="0" fontId="2" fillId="0" borderId="13" xfId="7" applyBorder="1"/>
    <xf numFmtId="166" fontId="42" fillId="0" borderId="13" xfId="7" applyNumberFormat="1" applyFont="1" applyFill="1" applyBorder="1" applyAlignment="1">
      <alignment horizontal="center" vertical="center" wrapText="1"/>
    </xf>
    <xf numFmtId="0" fontId="42" fillId="4" borderId="13" xfId="7" quotePrefix="1" applyFont="1" applyFill="1" applyBorder="1" applyAlignment="1">
      <alignment horizontal="center" vertical="center" wrapText="1"/>
    </xf>
    <xf numFmtId="167" fontId="42" fillId="0" borderId="13" xfId="7" applyNumberFormat="1" applyFont="1" applyFill="1" applyBorder="1" applyAlignment="1">
      <alignment horizontal="center" vertical="center"/>
    </xf>
    <xf numFmtId="0" fontId="36" fillId="0" borderId="13" xfId="7" applyFont="1" applyBorder="1" applyAlignment="1">
      <alignment horizontal="center" vertical="center" wrapText="1"/>
    </xf>
    <xf numFmtId="0" fontId="43" fillId="0" borderId="13" xfId="7" applyFont="1" applyBorder="1" applyAlignment="1">
      <alignment horizontal="center" vertical="center" wrapText="1"/>
    </xf>
    <xf numFmtId="0" fontId="42" fillId="0" borderId="13" xfId="7" applyFont="1" applyFill="1" applyBorder="1" applyAlignment="1">
      <alignment horizontal="center" vertical="center" wrapText="1"/>
    </xf>
    <xf numFmtId="167" fontId="42" fillId="0" borderId="13" xfId="7" applyNumberFormat="1" applyFont="1" applyBorder="1" applyAlignment="1">
      <alignment horizontal="center" vertical="center" wrapText="1"/>
    </xf>
    <xf numFmtId="0" fontId="42" fillId="0" borderId="13" xfId="7" applyFont="1" applyBorder="1" applyAlignment="1">
      <alignment horizontal="center" vertical="center" wrapText="1"/>
    </xf>
    <xf numFmtId="1" fontId="42" fillId="0" borderId="13" xfId="7" applyNumberFormat="1" applyFont="1" applyFill="1" applyBorder="1" applyAlignment="1">
      <alignment horizontal="center" vertical="center"/>
    </xf>
    <xf numFmtId="0" fontId="38" fillId="4" borderId="13" xfId="7" applyNumberFormat="1" applyFont="1" applyFill="1" applyBorder="1" applyAlignment="1">
      <alignment horizontal="center" vertical="center" wrapText="1"/>
    </xf>
    <xf numFmtId="1" fontId="42" fillId="4" borderId="5" xfId="7" applyNumberFormat="1" applyFont="1" applyFill="1" applyBorder="1" applyAlignment="1">
      <alignment horizontal="center" vertical="center"/>
    </xf>
    <xf numFmtId="166" fontId="42" fillId="4" borderId="13" xfId="7" quotePrefix="1" applyNumberFormat="1" applyFont="1" applyFill="1" applyBorder="1" applyAlignment="1">
      <alignment horizontal="center" vertical="center" wrapText="1"/>
    </xf>
    <xf numFmtId="167" fontId="42" fillId="0" borderId="13" xfId="7" applyNumberFormat="1" applyFont="1" applyBorder="1" applyAlignment="1">
      <alignment vertical="center" wrapText="1"/>
    </xf>
    <xf numFmtId="0" fontId="44" fillId="0" borderId="13" xfId="7" applyFont="1" applyBorder="1" applyAlignment="1">
      <alignment horizontal="center" vertical="center" wrapText="1"/>
    </xf>
    <xf numFmtId="1" fontId="42" fillId="0" borderId="13" xfId="7" applyNumberFormat="1" applyFont="1" applyBorder="1" applyAlignment="1">
      <alignment horizontal="center" vertical="center"/>
    </xf>
    <xf numFmtId="167" fontId="42" fillId="0" borderId="13" xfId="7" applyNumberFormat="1" applyFont="1" applyBorder="1" applyAlignment="1">
      <alignment horizontal="center" vertical="center"/>
    </xf>
    <xf numFmtId="1" fontId="42" fillId="0" borderId="5" xfId="7" applyNumberFormat="1" applyFont="1" applyBorder="1" applyAlignment="1">
      <alignment horizontal="center" vertical="center"/>
    </xf>
    <xf numFmtId="166" fontId="42" fillId="4" borderId="13" xfId="7" applyNumberFormat="1" applyFont="1" applyFill="1" applyBorder="1" applyAlignment="1">
      <alignment horizontal="center" vertical="center" wrapText="1"/>
    </xf>
    <xf numFmtId="0" fontId="38" fillId="4" borderId="13" xfId="7" applyFont="1" applyFill="1" applyBorder="1" applyAlignment="1">
      <alignment horizontal="center" vertical="center" wrapText="1"/>
    </xf>
    <xf numFmtId="1" fontId="42" fillId="4" borderId="13" xfId="7" applyNumberFormat="1" applyFont="1" applyFill="1" applyBorder="1" applyAlignment="1">
      <alignment horizontal="center" vertical="center"/>
    </xf>
    <xf numFmtId="166" fontId="42" fillId="0" borderId="5" xfId="7" applyNumberFormat="1" applyFont="1" applyBorder="1" applyAlignment="1">
      <alignment horizontal="center" vertical="center" wrapText="1"/>
    </xf>
    <xf numFmtId="167" fontId="42" fillId="0" borderId="5" xfId="7" applyNumberFormat="1" applyFont="1" applyBorder="1" applyAlignment="1">
      <alignment horizontal="center" vertical="center"/>
    </xf>
    <xf numFmtId="0" fontId="42" fillId="0" borderId="5" xfId="7" applyFont="1" applyBorder="1" applyAlignment="1">
      <alignment horizontal="center" vertical="center" wrapText="1"/>
    </xf>
    <xf numFmtId="167" fontId="42" fillId="0" borderId="5" xfId="7" applyNumberFormat="1" applyFont="1" applyBorder="1" applyAlignment="1">
      <alignment horizontal="center" vertical="center" wrapText="1"/>
    </xf>
    <xf numFmtId="166" fontId="42" fillId="0" borderId="13" xfId="7" applyNumberFormat="1" applyFont="1" applyBorder="1" applyAlignment="1">
      <alignment horizontal="center" vertical="center" wrapText="1"/>
    </xf>
    <xf numFmtId="166" fontId="42" fillId="0" borderId="13" xfId="7" quotePrefix="1" applyNumberFormat="1" applyFont="1" applyFill="1" applyBorder="1" applyAlignment="1">
      <alignment horizontal="center" vertical="center" wrapText="1"/>
    </xf>
    <xf numFmtId="166" fontId="17" fillId="5" borderId="13" xfId="7" applyNumberFormat="1" applyFont="1" applyFill="1" applyBorder="1" applyAlignment="1">
      <alignment horizontal="center" vertical="center" wrapText="1"/>
    </xf>
    <xf numFmtId="0" fontId="20" fillId="5" borderId="13" xfId="7" applyFont="1" applyFill="1" applyBorder="1" applyAlignment="1">
      <alignment horizontal="center" vertical="center" wrapText="1"/>
    </xf>
    <xf numFmtId="0" fontId="45" fillId="5" borderId="13" xfId="7" applyFont="1" applyFill="1" applyBorder="1" applyAlignment="1">
      <alignment horizontal="center" vertical="center" wrapText="1"/>
    </xf>
    <xf numFmtId="0" fontId="46" fillId="5" borderId="13" xfId="7" applyFont="1" applyFill="1" applyBorder="1" applyAlignment="1">
      <alignment horizontal="center" vertical="center" wrapText="1"/>
    </xf>
    <xf numFmtId="2" fontId="45" fillId="5" borderId="13" xfId="7" applyNumberFormat="1" applyFont="1" applyFill="1" applyBorder="1" applyAlignment="1">
      <alignment horizontal="center" vertical="center" wrapText="1"/>
    </xf>
    <xf numFmtId="0" fontId="36" fillId="0" borderId="0" xfId="7" applyFont="1" applyAlignment="1">
      <alignment horizontal="center" vertical="center"/>
    </xf>
    <xf numFmtId="0" fontId="36" fillId="0" borderId="0" xfId="7" applyFont="1" applyAlignment="1">
      <alignment wrapText="1"/>
    </xf>
    <xf numFmtId="0" fontId="37" fillId="0" borderId="0" xfId="7" applyFont="1" applyAlignment="1">
      <alignment wrapText="1"/>
    </xf>
    <xf numFmtId="0" fontId="37" fillId="0" borderId="9" xfId="7" applyFont="1" applyBorder="1" applyAlignment="1">
      <alignment horizontal="left"/>
    </xf>
    <xf numFmtId="0" fontId="37" fillId="0" borderId="9" xfId="7" applyFont="1" applyBorder="1" applyAlignment="1"/>
    <xf numFmtId="0" fontId="48" fillId="0" borderId="0" xfId="7" applyFont="1" applyAlignment="1">
      <alignment horizontal="center"/>
    </xf>
    <xf numFmtId="0" fontId="49" fillId="0" borderId="0" xfId="7" applyFont="1" applyAlignment="1">
      <alignment horizontal="center" vertical="center"/>
    </xf>
    <xf numFmtId="0" fontId="49" fillId="0" borderId="0" xfId="7" applyFont="1" applyAlignment="1">
      <alignment horizontal="center" wrapText="1"/>
    </xf>
    <xf numFmtId="0" fontId="48" fillId="0" borderId="0" xfId="7" applyFont="1" applyAlignment="1">
      <alignment horizontal="center" wrapText="1"/>
    </xf>
    <xf numFmtId="0" fontId="48" fillId="0" borderId="0" xfId="7" applyFont="1" applyAlignment="1">
      <alignment horizontal="left"/>
    </xf>
    <xf numFmtId="0" fontId="37" fillId="0" borderId="0" xfId="7" applyFont="1" applyAlignment="1">
      <alignment horizontal="left"/>
    </xf>
    <xf numFmtId="0" fontId="7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4" fontId="11" fillId="2" borderId="4" xfId="1" applyFont="1" applyFill="1" applyBorder="1" applyAlignment="1">
      <alignment horizontal="center" vertical="top" wrapText="1"/>
    </xf>
    <xf numFmtId="164" fontId="11" fillId="2" borderId="11" xfId="1" applyFont="1" applyFill="1" applyBorder="1" applyAlignment="1">
      <alignment horizontal="center" vertical="top" wrapText="1"/>
    </xf>
    <xf numFmtId="164" fontId="9" fillId="2" borderId="4" xfId="1" applyFont="1" applyFill="1" applyBorder="1" applyAlignment="1">
      <alignment horizontal="center" vertical="top" wrapText="1"/>
    </xf>
    <xf numFmtId="164" fontId="9" fillId="2" borderId="11" xfId="1" applyFont="1" applyFill="1" applyBorder="1" applyAlignment="1">
      <alignment horizontal="center" vertical="top" wrapText="1"/>
    </xf>
    <xf numFmtId="164" fontId="9" fillId="2" borderId="2" xfId="1" applyFont="1" applyFill="1" applyBorder="1" applyAlignment="1">
      <alignment horizontal="center" vertical="top" wrapText="1"/>
    </xf>
    <xf numFmtId="164" fontId="9" fillId="2" borderId="9" xfId="1" applyFont="1" applyFill="1" applyBorder="1" applyAlignment="1">
      <alignment horizontal="center" vertical="top" wrapText="1"/>
    </xf>
    <xf numFmtId="164" fontId="9" fillId="2" borderId="1" xfId="1" applyFont="1" applyFill="1" applyBorder="1" applyAlignment="1">
      <alignment horizontal="center" vertical="top" wrapText="1"/>
    </xf>
    <xf numFmtId="164" fontId="9" fillId="2" borderId="8" xfId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164" fontId="14" fillId="2" borderId="0" xfId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164" fontId="11" fillId="2" borderId="5" xfId="1" applyFont="1" applyFill="1" applyBorder="1" applyAlignment="1">
      <alignment horizontal="center" vertical="top" wrapText="1" shrinkToFit="1"/>
    </xf>
    <xf numFmtId="164" fontId="11" fillId="2" borderId="12" xfId="1" applyFont="1" applyFill="1" applyBorder="1" applyAlignment="1">
      <alignment horizontal="center" vertical="top" wrapText="1" shrinkToFit="1"/>
    </xf>
    <xf numFmtId="0" fontId="11" fillId="2" borderId="6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43" fontId="33" fillId="0" borderId="0" xfId="4" applyFont="1" applyAlignment="1">
      <alignment horizontal="center"/>
    </xf>
    <xf numFmtId="0" fontId="28" fillId="0" borderId="29" xfId="3" applyFont="1" applyBorder="1" applyAlignment="1">
      <alignment horizontal="center"/>
    </xf>
    <xf numFmtId="0" fontId="28" fillId="0" borderId="30" xfId="3" applyFont="1" applyBorder="1" applyAlignment="1">
      <alignment horizontal="center"/>
    </xf>
    <xf numFmtId="0" fontId="28" fillId="0" borderId="31" xfId="3" applyFont="1" applyBorder="1" applyAlignment="1">
      <alignment horizontal="center"/>
    </xf>
    <xf numFmtId="0" fontId="28" fillId="0" borderId="32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17" xfId="3" applyFont="1" applyBorder="1" applyAlignment="1">
      <alignment horizontal="center"/>
    </xf>
    <xf numFmtId="43" fontId="5" fillId="0" borderId="6" xfId="4" applyFont="1" applyBorder="1" applyAlignment="1">
      <alignment horizontal="center"/>
    </xf>
    <xf numFmtId="43" fontId="5" fillId="0" borderId="34" xfId="4" applyFont="1" applyBorder="1" applyAlignment="1">
      <alignment horizontal="center"/>
    </xf>
    <xf numFmtId="43" fontId="5" fillId="0" borderId="7" xfId="4" applyFont="1" applyBorder="1" applyAlignment="1">
      <alignment horizontal="center"/>
    </xf>
    <xf numFmtId="43" fontId="32" fillId="0" borderId="0" xfId="4" applyFont="1" applyAlignment="1">
      <alignment horizontal="center"/>
    </xf>
    <xf numFmtId="0" fontId="32" fillId="0" borderId="0" xfId="5" applyFont="1" applyAlignment="1">
      <alignment horizontal="center"/>
    </xf>
    <xf numFmtId="0" fontId="3" fillId="0" borderId="0" xfId="5" applyAlignment="1">
      <alignment horizontal="center"/>
    </xf>
    <xf numFmtId="0" fontId="34" fillId="0" borderId="0" xfId="5" applyFont="1" applyAlignment="1">
      <alignment horizontal="center"/>
    </xf>
    <xf numFmtId="0" fontId="5" fillId="0" borderId="13" xfId="5" applyFont="1" applyBorder="1" applyAlignment="1">
      <alignment horizontal="center" vertical="center"/>
    </xf>
    <xf numFmtId="43" fontId="5" fillId="0" borderId="13" xfId="6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43" fontId="3" fillId="0" borderId="0" xfId="5" applyNumberFormat="1" applyAlignment="1">
      <alignment horizontal="center"/>
    </xf>
    <xf numFmtId="0" fontId="5" fillId="0" borderId="13" xfId="5" applyFont="1" applyBorder="1" applyAlignment="1">
      <alignment horizontal="center"/>
    </xf>
    <xf numFmtId="43" fontId="5" fillId="0" borderId="0" xfId="5" applyNumberFormat="1" applyFont="1" applyAlignment="1">
      <alignment horizontal="center"/>
    </xf>
    <xf numFmtId="0" fontId="52" fillId="0" borderId="0" xfId="7" applyFont="1" applyAlignment="1">
      <alignment horizontal="center"/>
    </xf>
    <xf numFmtId="0" fontId="51" fillId="0" borderId="0" xfId="7" applyFont="1" applyAlignment="1">
      <alignment horizontal="center"/>
    </xf>
    <xf numFmtId="0" fontId="50" fillId="0" borderId="0" xfId="7" applyFont="1" applyAlignment="1">
      <alignment horizontal="center"/>
    </xf>
    <xf numFmtId="0" fontId="48" fillId="0" borderId="0" xfId="7" applyFont="1" applyAlignment="1">
      <alignment horizontal="center"/>
    </xf>
    <xf numFmtId="0" fontId="47" fillId="0" borderId="0" xfId="7" applyFont="1" applyAlignment="1">
      <alignment horizontal="center"/>
    </xf>
    <xf numFmtId="0" fontId="2" fillId="0" borderId="13" xfId="7" applyBorder="1" applyAlignment="1">
      <alignment horizontal="center"/>
    </xf>
    <xf numFmtId="0" fontId="40" fillId="0" borderId="0" xfId="7" applyFont="1" applyAlignment="1">
      <alignment horizontal="center" vertical="center" wrapText="1"/>
    </xf>
    <xf numFmtId="0" fontId="53" fillId="0" borderId="0" xfId="8" applyFont="1" applyFill="1" applyAlignment="1">
      <alignment vertical="center"/>
    </xf>
    <xf numFmtId="0" fontId="33" fillId="0" borderId="0" xfId="8" applyFont="1" applyFill="1" applyAlignment="1">
      <alignment vertical="center"/>
    </xf>
    <xf numFmtId="10" fontId="33" fillId="0" borderId="0" xfId="9" applyNumberFormat="1" applyFont="1" applyFill="1" applyAlignment="1">
      <alignment vertical="center"/>
    </xf>
    <xf numFmtId="43" fontId="33" fillId="0" borderId="0" xfId="10" applyFont="1" applyFill="1" applyAlignment="1">
      <alignment vertical="center"/>
    </xf>
    <xf numFmtId="0" fontId="28" fillId="0" borderId="0" xfId="8" applyFont="1" applyFill="1" applyAlignment="1">
      <alignment horizontal="center" vertical="center"/>
    </xf>
    <xf numFmtId="0" fontId="1" fillId="0" borderId="0" xfId="8" applyFont="1" applyFill="1" applyAlignment="1">
      <alignment vertical="center"/>
    </xf>
    <xf numFmtId="10" fontId="0" fillId="0" borderId="0" xfId="9" applyNumberFormat="1" applyFont="1" applyFill="1" applyAlignment="1">
      <alignment vertical="center"/>
    </xf>
    <xf numFmtId="43" fontId="0" fillId="0" borderId="0" xfId="10" applyFont="1" applyFill="1" applyAlignment="1">
      <alignment vertical="center"/>
    </xf>
    <xf numFmtId="0" fontId="5" fillId="0" borderId="33" xfId="8" applyFont="1" applyFill="1" applyBorder="1" applyAlignment="1">
      <alignment horizontal="center" vertical="center" wrapText="1"/>
    </xf>
    <xf numFmtId="0" fontId="56" fillId="0" borderId="33" xfId="8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12" xfId="8" applyFont="1" applyFill="1" applyBorder="1" applyAlignment="1">
      <alignment horizontal="center" vertical="center" wrapText="1"/>
    </xf>
    <xf numFmtId="0" fontId="56" fillId="0" borderId="12" xfId="8" applyFont="1" applyFill="1" applyBorder="1" applyAlignment="1">
      <alignment horizontal="center" vertical="center" wrapText="1"/>
    </xf>
    <xf numFmtId="10" fontId="5" fillId="0" borderId="13" xfId="9" applyNumberFormat="1" applyFont="1" applyFill="1" applyBorder="1" applyAlignment="1">
      <alignment horizontal="center" vertical="center" wrapText="1"/>
    </xf>
    <xf numFmtId="43" fontId="5" fillId="0" borderId="13" xfId="10" applyFont="1" applyFill="1" applyBorder="1" applyAlignment="1">
      <alignment horizontal="center" vertical="center" wrapText="1"/>
    </xf>
    <xf numFmtId="0" fontId="5" fillId="0" borderId="13" xfId="8" applyFont="1" applyFill="1" applyBorder="1" applyAlignment="1">
      <alignment horizontal="center" vertical="center" wrapText="1"/>
    </xf>
    <xf numFmtId="0" fontId="1" fillId="0" borderId="13" xfId="8" applyFont="1" applyFill="1" applyBorder="1" applyAlignment="1">
      <alignment horizontal="center" vertical="center" wrapText="1"/>
    </xf>
    <xf numFmtId="0" fontId="1" fillId="0" borderId="13" xfId="8" applyFont="1" applyFill="1" applyBorder="1" applyAlignment="1">
      <alignment vertical="center"/>
    </xf>
    <xf numFmtId="43" fontId="0" fillId="0" borderId="13" xfId="10" applyFont="1" applyFill="1" applyBorder="1" applyAlignment="1">
      <alignment vertical="center"/>
    </xf>
    <xf numFmtId="15" fontId="1" fillId="0" borderId="13" xfId="8" applyNumberFormat="1" applyFont="1" applyFill="1" applyBorder="1" applyAlignment="1">
      <alignment horizontal="center" vertical="center"/>
    </xf>
    <xf numFmtId="10" fontId="0" fillId="0" borderId="13" xfId="9" applyNumberFormat="1" applyFont="1" applyFill="1" applyBorder="1" applyAlignment="1">
      <alignment horizontal="center" vertical="center"/>
    </xf>
    <xf numFmtId="0" fontId="1" fillId="0" borderId="13" xfId="8" applyFont="1" applyFill="1" applyBorder="1" applyAlignment="1">
      <alignment horizontal="center" vertical="center"/>
    </xf>
    <xf numFmtId="43" fontId="33" fillId="0" borderId="0" xfId="8" applyNumberFormat="1" applyFont="1" applyFill="1" applyAlignment="1">
      <alignment vertical="center"/>
    </xf>
    <xf numFmtId="43" fontId="0" fillId="0" borderId="13" xfId="10" applyFont="1" applyFill="1" applyBorder="1" applyAlignment="1">
      <alignment horizontal="center" vertical="center"/>
    </xf>
    <xf numFmtId="49" fontId="1" fillId="0" borderId="13" xfId="8" applyNumberFormat="1" applyFont="1" applyFill="1" applyBorder="1" applyAlignment="1">
      <alignment horizontal="center" vertical="center"/>
    </xf>
    <xf numFmtId="15" fontId="1" fillId="0" borderId="13" xfId="8" quotePrefix="1" applyNumberFormat="1" applyFont="1" applyFill="1" applyBorder="1" applyAlignment="1">
      <alignment horizontal="center" vertical="center"/>
    </xf>
    <xf numFmtId="15" fontId="1" fillId="0" borderId="13" xfId="8" applyNumberFormat="1" applyFont="1" applyFill="1" applyBorder="1" applyAlignment="1">
      <alignment horizontal="center" vertical="center" wrapText="1"/>
    </xf>
    <xf numFmtId="49" fontId="1" fillId="0" borderId="13" xfId="8" applyNumberFormat="1" applyFont="1" applyFill="1" applyBorder="1" applyAlignment="1">
      <alignment horizontal="center" vertical="center" wrapText="1"/>
    </xf>
    <xf numFmtId="0" fontId="1" fillId="0" borderId="18" xfId="8" applyFont="1" applyFill="1" applyBorder="1" applyAlignment="1">
      <alignment horizontal="center" vertical="center" wrapText="1"/>
    </xf>
    <xf numFmtId="0" fontId="1" fillId="0" borderId="12" xfId="8" applyFont="1" applyFill="1" applyBorder="1" applyAlignment="1">
      <alignment horizontal="center" vertical="center"/>
    </xf>
    <xf numFmtId="43" fontId="0" fillId="0" borderId="12" xfId="10" applyFont="1" applyFill="1" applyBorder="1" applyAlignment="1">
      <alignment horizontal="center" vertical="center"/>
    </xf>
    <xf numFmtId="0" fontId="1" fillId="0" borderId="12" xfId="8" applyFont="1" applyFill="1" applyBorder="1" applyAlignment="1">
      <alignment vertical="center"/>
    </xf>
    <xf numFmtId="10" fontId="0" fillId="0" borderId="12" xfId="9" applyNumberFormat="1" applyFont="1" applyFill="1" applyBorder="1" applyAlignment="1">
      <alignment horizontal="center" vertical="center"/>
    </xf>
    <xf numFmtId="0" fontId="1" fillId="0" borderId="12" xfId="8" applyFont="1" applyFill="1" applyBorder="1" applyAlignment="1">
      <alignment horizontal="center" vertical="center" wrapText="1"/>
    </xf>
    <xf numFmtId="43" fontId="0" fillId="0" borderId="12" xfId="10" applyFont="1" applyFill="1" applyBorder="1" applyAlignment="1">
      <alignment vertical="center"/>
    </xf>
    <xf numFmtId="2" fontId="1" fillId="0" borderId="12" xfId="8" applyNumberFormat="1" applyFont="1" applyFill="1" applyBorder="1" applyAlignment="1">
      <alignment horizontal="center" vertical="center" wrapText="1"/>
    </xf>
    <xf numFmtId="49" fontId="1" fillId="0" borderId="12" xfId="8" applyNumberFormat="1" applyFont="1" applyFill="1" applyBorder="1" applyAlignment="1">
      <alignment horizontal="center" vertical="center" wrapText="1"/>
    </xf>
    <xf numFmtId="0" fontId="5" fillId="0" borderId="18" xfId="8" applyFont="1" applyFill="1" applyBorder="1" applyAlignment="1">
      <alignment horizontal="left" vertical="center"/>
    </xf>
    <xf numFmtId="0" fontId="1" fillId="0" borderId="18" xfId="8" applyFont="1" applyFill="1" applyBorder="1" applyAlignment="1">
      <alignment vertical="center"/>
    </xf>
    <xf numFmtId="43" fontId="0" fillId="0" borderId="32" xfId="10" applyFont="1" applyFill="1" applyBorder="1" applyAlignment="1">
      <alignment vertical="center"/>
    </xf>
    <xf numFmtId="0" fontId="1" fillId="0" borderId="17" xfId="8" applyFont="1" applyFill="1" applyBorder="1" applyAlignment="1">
      <alignment vertical="center"/>
    </xf>
    <xf numFmtId="10" fontId="0" fillId="0" borderId="18" xfId="9" applyNumberFormat="1" applyFont="1" applyFill="1" applyBorder="1" applyAlignment="1">
      <alignment horizontal="center" vertical="center"/>
    </xf>
    <xf numFmtId="43" fontId="0" fillId="0" borderId="18" xfId="10" applyFont="1" applyFill="1" applyBorder="1" applyAlignment="1">
      <alignment vertical="center"/>
    </xf>
    <xf numFmtId="0" fontId="1" fillId="0" borderId="18" xfId="8" applyFont="1" applyFill="1" applyBorder="1" applyAlignment="1">
      <alignment horizontal="center" vertical="center"/>
    </xf>
    <xf numFmtId="0" fontId="1" fillId="0" borderId="5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center" vertical="center"/>
    </xf>
    <xf numFmtId="43" fontId="0" fillId="0" borderId="5" xfId="10" applyFont="1" applyFill="1" applyBorder="1" applyAlignment="1">
      <alignment horizontal="center" vertical="center"/>
    </xf>
    <xf numFmtId="15" fontId="1" fillId="0" borderId="5" xfId="8" applyNumberFormat="1" applyFont="1" applyFill="1" applyBorder="1" applyAlignment="1">
      <alignment horizontal="center" vertical="center"/>
    </xf>
    <xf numFmtId="0" fontId="1" fillId="0" borderId="5" xfId="8" applyFont="1" applyFill="1" applyBorder="1" applyAlignment="1">
      <alignment vertical="center"/>
    </xf>
    <xf numFmtId="10" fontId="0" fillId="0" borderId="5" xfId="9" applyNumberFormat="1" applyFont="1" applyFill="1" applyBorder="1" applyAlignment="1">
      <alignment horizontal="center" vertical="center"/>
    </xf>
    <xf numFmtId="0" fontId="1" fillId="0" borderId="12" xfId="8" applyFont="1" applyFill="1" applyBorder="1" applyAlignment="1">
      <alignment horizontal="center" vertical="center"/>
    </xf>
    <xf numFmtId="43" fontId="0" fillId="0" borderId="12" xfId="10" applyFont="1" applyFill="1" applyBorder="1" applyAlignment="1">
      <alignment horizontal="center" vertical="center"/>
    </xf>
    <xf numFmtId="15" fontId="1" fillId="0" borderId="12" xfId="8" applyNumberFormat="1" applyFont="1" applyFill="1" applyBorder="1" applyAlignment="1">
      <alignment horizontal="center" vertical="center"/>
    </xf>
    <xf numFmtId="10" fontId="0" fillId="0" borderId="12" xfId="9" applyNumberFormat="1" applyFont="1" applyFill="1" applyBorder="1" applyAlignment="1">
      <alignment horizontal="center" vertical="center"/>
    </xf>
    <xf numFmtId="0" fontId="5" fillId="0" borderId="18" xfId="8" applyFont="1" applyFill="1" applyBorder="1" applyAlignment="1">
      <alignment vertical="center" wrapText="1"/>
    </xf>
    <xf numFmtId="15" fontId="1" fillId="0" borderId="18" xfId="8" applyNumberFormat="1" applyFont="1" applyFill="1" applyBorder="1" applyAlignment="1">
      <alignment horizontal="center" vertical="center"/>
    </xf>
    <xf numFmtId="10" fontId="0" fillId="0" borderId="18" xfId="9" applyNumberFormat="1" applyFont="1" applyFill="1" applyBorder="1" applyAlignment="1">
      <alignment vertical="center"/>
    </xf>
    <xf numFmtId="0" fontId="1" fillId="0" borderId="5" xfId="8" applyFont="1" applyFill="1" applyBorder="1" applyAlignment="1">
      <alignment horizontal="center" vertical="center" wrapText="1"/>
    </xf>
    <xf numFmtId="0" fontId="1" fillId="0" borderId="12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vertical="center"/>
    </xf>
    <xf numFmtId="43" fontId="0" fillId="0" borderId="5" xfId="10" applyFont="1" applyFill="1" applyBorder="1" applyAlignment="1">
      <alignment vertical="center"/>
    </xf>
    <xf numFmtId="10" fontId="0" fillId="0" borderId="5" xfId="9" applyNumberFormat="1" applyFont="1" applyFill="1" applyBorder="1" applyAlignment="1">
      <alignment vertical="center"/>
    </xf>
    <xf numFmtId="2" fontId="1" fillId="0" borderId="5" xfId="8" applyNumberFormat="1" applyFont="1" applyFill="1" applyBorder="1" applyAlignment="1">
      <alignment horizontal="center" vertical="center" wrapText="1"/>
    </xf>
    <xf numFmtId="0" fontId="1" fillId="0" borderId="18" xfId="8" applyFont="1" applyFill="1" applyBorder="1" applyAlignment="1">
      <alignment horizontal="center" vertical="center" wrapText="1"/>
    </xf>
    <xf numFmtId="14" fontId="1" fillId="0" borderId="18" xfId="8" applyNumberFormat="1" applyFont="1" applyFill="1" applyBorder="1" applyAlignment="1">
      <alignment vertical="center"/>
    </xf>
    <xf numFmtId="2" fontId="1" fillId="0" borderId="18" xfId="8" applyNumberFormat="1" applyFont="1" applyFill="1" applyBorder="1" applyAlignment="1">
      <alignment horizontal="center" vertical="center" wrapText="1"/>
    </xf>
    <xf numFmtId="10" fontId="0" fillId="0" borderId="12" xfId="9" applyNumberFormat="1" applyFont="1" applyFill="1" applyBorder="1" applyAlignment="1">
      <alignment vertical="center"/>
    </xf>
    <xf numFmtId="2" fontId="1" fillId="0" borderId="12" xfId="8" applyNumberFormat="1" applyFont="1" applyFill="1" applyBorder="1" applyAlignment="1">
      <alignment horizontal="center" vertical="center" wrapText="1"/>
    </xf>
    <xf numFmtId="0" fontId="5" fillId="0" borderId="13" xfId="8" applyFont="1" applyFill="1" applyBorder="1" applyAlignment="1">
      <alignment horizontal="left" vertical="center" wrapText="1"/>
    </xf>
    <xf numFmtId="0" fontId="57" fillId="0" borderId="13" xfId="8" applyFont="1" applyFill="1" applyBorder="1" applyAlignment="1">
      <alignment horizontal="left"/>
    </xf>
    <xf numFmtId="0" fontId="58" fillId="0" borderId="13" xfId="8" applyFont="1" applyFill="1" applyBorder="1" applyAlignment="1">
      <alignment horizontal="left" wrapText="1"/>
    </xf>
    <xf numFmtId="49" fontId="1" fillId="0" borderId="13" xfId="8" quotePrefix="1" applyNumberFormat="1" applyFont="1" applyFill="1" applyBorder="1" applyAlignment="1">
      <alignment horizontal="center" vertical="center" wrapText="1"/>
    </xf>
    <xf numFmtId="0" fontId="57" fillId="0" borderId="13" xfId="8" applyFont="1" applyFill="1" applyBorder="1" applyAlignment="1">
      <alignment horizontal="left" wrapText="1"/>
    </xf>
    <xf numFmtId="0" fontId="1" fillId="0" borderId="13" xfId="8" applyFont="1" applyFill="1" applyBorder="1" applyAlignment="1">
      <alignment horizontal="left" vertical="center" wrapText="1"/>
    </xf>
    <xf numFmtId="17" fontId="1" fillId="0" borderId="13" xfId="8" quotePrefix="1" applyNumberFormat="1" applyFont="1" applyFill="1" applyBorder="1" applyAlignment="1">
      <alignment horizontal="center" vertical="center"/>
    </xf>
    <xf numFmtId="0" fontId="1" fillId="0" borderId="0" xfId="8" applyFont="1" applyFill="1" applyAlignment="1">
      <alignment vertical="center" wrapText="1"/>
    </xf>
    <xf numFmtId="0" fontId="1" fillId="0" borderId="0" xfId="8" applyFont="1" applyFill="1" applyBorder="1" applyAlignment="1">
      <alignment vertical="center"/>
    </xf>
    <xf numFmtId="0" fontId="5" fillId="0" borderId="9" xfId="8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0" fontId="1" fillId="0" borderId="0" xfId="8" applyFont="1" applyFill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59" fillId="0" borderId="0" xfId="11" applyFont="1" applyFill="1" applyBorder="1" applyAlignment="1">
      <alignment vertical="center"/>
    </xf>
    <xf numFmtId="0" fontId="1" fillId="0" borderId="0" xfId="8" applyFont="1" applyFill="1" applyAlignment="1">
      <alignment vertical="center" wrapText="1"/>
    </xf>
  </cellXfs>
  <cellStyles count="12">
    <cellStyle name="Comma" xfId="1" builtinId="3"/>
    <cellStyle name="Comma 2" xfId="4"/>
    <cellStyle name="Comma 3" xfId="6"/>
    <cellStyle name="Comma 4" xfId="10"/>
    <cellStyle name="Normal" xfId="0" builtinId="0"/>
    <cellStyle name="Normal 2" xfId="3"/>
    <cellStyle name="Normal 2 2" xfId="11"/>
    <cellStyle name="Normal 3" xfId="5"/>
    <cellStyle name="Normal 4" xfId="7"/>
    <cellStyle name="Normal 5" xfId="8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35</xdr:row>
      <xdr:rowOff>123825</xdr:rowOff>
    </xdr:from>
    <xdr:to>
      <xdr:col>3</xdr:col>
      <xdr:colOff>2867025</xdr:colOff>
      <xdr:row>39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172575"/>
          <a:ext cx="2524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114300</xdr:colOff>
      <xdr:row>36</xdr:row>
      <xdr:rowOff>57150</xdr:rowOff>
    </xdr:from>
    <xdr:to>
      <xdr:col>21</xdr:col>
      <xdr:colOff>695325</xdr:colOff>
      <xdr:row>40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92678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22</xdr:row>
      <xdr:rowOff>161925</xdr:rowOff>
    </xdr:from>
    <xdr:to>
      <xdr:col>9</xdr:col>
      <xdr:colOff>247650</xdr:colOff>
      <xdr:row>27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5624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76200</xdr:rowOff>
    </xdr:from>
    <xdr:to>
      <xdr:col>0</xdr:col>
      <xdr:colOff>1609725</xdr:colOff>
      <xdr:row>25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67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17</xdr:row>
      <xdr:rowOff>161925</xdr:rowOff>
    </xdr:from>
    <xdr:to>
      <xdr:col>5</xdr:col>
      <xdr:colOff>1371600</xdr:colOff>
      <xdr:row>22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18</xdr:row>
      <xdr:rowOff>104775</xdr:rowOff>
    </xdr:from>
    <xdr:to>
      <xdr:col>4</xdr:col>
      <xdr:colOff>57150</xdr:colOff>
      <xdr:row>20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5909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18</xdr:row>
      <xdr:rowOff>85725</xdr:rowOff>
    </xdr:from>
    <xdr:to>
      <xdr:col>1</xdr:col>
      <xdr:colOff>1914525</xdr:colOff>
      <xdr:row>20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571875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548291</xdr:colOff>
      <xdr:row>28</xdr:row>
      <xdr:rowOff>108115</xdr:rowOff>
    </xdr:from>
    <xdr:to>
      <xdr:col>4</xdr:col>
      <xdr:colOff>654193</xdr:colOff>
      <xdr:row>29</xdr:row>
      <xdr:rowOff>151643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985" y="9899405"/>
          <a:ext cx="1314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194597</xdr:colOff>
      <xdr:row>28</xdr:row>
      <xdr:rowOff>42629</xdr:rowOff>
    </xdr:from>
    <xdr:to>
      <xdr:col>2</xdr:col>
      <xdr:colOff>175731</xdr:colOff>
      <xdr:row>29</xdr:row>
      <xdr:rowOff>181406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9833919"/>
          <a:ext cx="114871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922716</xdr:colOff>
      <xdr:row>28</xdr:row>
      <xdr:rowOff>76692</xdr:rowOff>
    </xdr:from>
    <xdr:to>
      <xdr:col>3</xdr:col>
      <xdr:colOff>177103</xdr:colOff>
      <xdr:row>30</xdr:row>
      <xdr:rowOff>1823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297" y="9867982"/>
          <a:ext cx="1333500" cy="314325"/>
        </a:xfrm>
        <a:prstGeom prst="rect">
          <a:avLst/>
        </a:prstGeom>
      </xdr:spPr>
    </xdr:pic>
    <xdr:clientData/>
  </xdr:twoCellAnchor>
  <xdr:twoCellAnchor editAs="oneCell">
    <xdr:from>
      <xdr:col>7</xdr:col>
      <xdr:colOff>983492</xdr:colOff>
      <xdr:row>28</xdr:row>
      <xdr:rowOff>20485</xdr:rowOff>
    </xdr:from>
    <xdr:to>
      <xdr:col>8</xdr:col>
      <xdr:colOff>1085563</xdr:colOff>
      <xdr:row>29</xdr:row>
      <xdr:rowOff>178450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073" y="9811775"/>
          <a:ext cx="1392555" cy="352562"/>
        </a:xfrm>
        <a:prstGeom prst="rect">
          <a:avLst/>
        </a:prstGeom>
      </xdr:spPr>
    </xdr:pic>
    <xdr:clientData/>
  </xdr:twoCellAnchor>
  <xdr:twoCellAnchor editAs="oneCell">
    <xdr:from>
      <xdr:col>6</xdr:col>
      <xdr:colOff>624758</xdr:colOff>
      <xdr:row>28</xdr:row>
      <xdr:rowOff>30726</xdr:rowOff>
    </xdr:from>
    <xdr:to>
      <xdr:col>6</xdr:col>
      <xdr:colOff>1700160</xdr:colOff>
      <xdr:row>30</xdr:row>
      <xdr:rowOff>8228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242" y="9822016"/>
          <a:ext cx="1075402" cy="366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267983</xdr:colOff>
      <xdr:row>65</xdr:row>
      <xdr:rowOff>192640</xdr:rowOff>
    </xdr:from>
    <xdr:to>
      <xdr:col>9</xdr:col>
      <xdr:colOff>360022</xdr:colOff>
      <xdr:row>67</xdr:row>
      <xdr:rowOff>135383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3095" y="13698876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214045</xdr:colOff>
      <xdr:row>65</xdr:row>
      <xdr:rowOff>372330</xdr:rowOff>
    </xdr:from>
    <xdr:to>
      <xdr:col>1</xdr:col>
      <xdr:colOff>1738045</xdr:colOff>
      <xdr:row>66</xdr:row>
      <xdr:rowOff>21938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966" y="13878566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13" zoomScaleNormal="100" workbookViewId="0">
      <selection activeCell="F54" sqref="F54"/>
    </sheetView>
  </sheetViews>
  <sheetFormatPr defaultRowHeight="12.75" x14ac:dyDescent="0.2"/>
  <cols>
    <col min="1" max="1" width="2.5703125" style="125" customWidth="1"/>
    <col min="2" max="2" width="4.42578125" style="125" customWidth="1"/>
    <col min="3" max="3" width="3.28515625" style="125" customWidth="1"/>
    <col min="4" max="4" width="44.85546875" style="125" customWidth="1"/>
    <col min="5" max="5" width="21.7109375" style="128" customWidth="1"/>
    <col min="6" max="6" width="17.28515625" style="129" customWidth="1"/>
    <col min="7" max="7" width="13.7109375" style="123" hidden="1" customWidth="1"/>
    <col min="8" max="8" width="11.7109375" style="123" hidden="1" customWidth="1"/>
    <col min="9" max="9" width="12.140625" style="123" hidden="1" customWidth="1"/>
    <col min="10" max="11" width="13.42578125" style="123" hidden="1" customWidth="1"/>
    <col min="12" max="13" width="13.5703125" style="123" hidden="1" customWidth="1"/>
    <col min="14" max="14" width="13.7109375" style="123" hidden="1" customWidth="1"/>
    <col min="15" max="15" width="13.5703125" style="123" hidden="1" customWidth="1"/>
    <col min="16" max="16" width="13.28515625" style="123" hidden="1" customWidth="1"/>
    <col min="17" max="17" width="13.42578125" style="123" hidden="1" customWidth="1"/>
    <col min="18" max="18" width="12.5703125" style="123" hidden="1" customWidth="1"/>
    <col min="19" max="19" width="8.28515625" style="110" customWidth="1"/>
    <col min="20" max="20" width="13.140625" style="124" customWidth="1"/>
    <col min="21" max="21" width="11.28515625" style="124" customWidth="1"/>
    <col min="22" max="22" width="13.85546875" style="110" customWidth="1"/>
    <col min="23" max="23" width="10.7109375" style="124" customWidth="1"/>
    <col min="24" max="24" width="17.85546875" style="124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7" ht="19.5" customHeight="1" x14ac:dyDescent="0.2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7" ht="12.75" customHeight="1" x14ac:dyDescent="0.2">
      <c r="A3" s="3"/>
      <c r="B3" s="3"/>
      <c r="C3" s="4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5" spans="1:27" s="6" customFormat="1" ht="12.75" customHeight="1" x14ac:dyDescent="0.2">
      <c r="A5" s="245" t="s">
        <v>2</v>
      </c>
      <c r="B5" s="246"/>
      <c r="C5" s="246"/>
      <c r="D5" s="247"/>
      <c r="E5" s="251" t="s">
        <v>3</v>
      </c>
      <c r="F5" s="253" t="s">
        <v>4</v>
      </c>
      <c r="G5" s="255" t="s">
        <v>5</v>
      </c>
      <c r="H5" s="255" t="s">
        <v>6</v>
      </c>
      <c r="I5" s="255" t="s">
        <v>7</v>
      </c>
      <c r="J5" s="257" t="s">
        <v>8</v>
      </c>
      <c r="K5" s="259" t="s">
        <v>9</v>
      </c>
      <c r="L5" s="259" t="s">
        <v>10</v>
      </c>
      <c r="M5" s="259" t="s">
        <v>11</v>
      </c>
      <c r="N5" s="259" t="s">
        <v>12</v>
      </c>
      <c r="O5" s="259" t="s">
        <v>13</v>
      </c>
      <c r="P5" s="259" t="s">
        <v>14</v>
      </c>
      <c r="Q5" s="259" t="s">
        <v>15</v>
      </c>
      <c r="R5" s="259" t="s">
        <v>16</v>
      </c>
      <c r="S5" s="270" t="s">
        <v>17</v>
      </c>
      <c r="T5" s="261" t="s">
        <v>18</v>
      </c>
      <c r="U5" s="272" t="s">
        <v>19</v>
      </c>
      <c r="V5" s="273"/>
      <c r="W5" s="261" t="s">
        <v>20</v>
      </c>
      <c r="X5" s="261" t="s">
        <v>21</v>
      </c>
      <c r="Z5" s="2"/>
      <c r="AA5" s="2"/>
    </row>
    <row r="6" spans="1:27" s="6" customFormat="1" ht="21.75" customHeight="1" x14ac:dyDescent="0.2">
      <c r="A6" s="248"/>
      <c r="B6" s="249"/>
      <c r="C6" s="249"/>
      <c r="D6" s="250"/>
      <c r="E6" s="252"/>
      <c r="F6" s="254"/>
      <c r="G6" s="256"/>
      <c r="H6" s="256"/>
      <c r="I6" s="256"/>
      <c r="J6" s="258"/>
      <c r="K6" s="260"/>
      <c r="L6" s="260"/>
      <c r="M6" s="260"/>
      <c r="N6" s="260"/>
      <c r="O6" s="260"/>
      <c r="P6" s="260"/>
      <c r="Q6" s="260"/>
      <c r="R6" s="260"/>
      <c r="S6" s="271"/>
      <c r="T6" s="262"/>
      <c r="U6" s="7" t="s">
        <v>22</v>
      </c>
      <c r="V6" s="8" t="s">
        <v>23</v>
      </c>
      <c r="W6" s="262"/>
      <c r="X6" s="262"/>
      <c r="Z6" s="2"/>
      <c r="AA6" s="2"/>
    </row>
    <row r="7" spans="1:27" ht="18" x14ac:dyDescent="0.25">
      <c r="A7" s="9" t="s">
        <v>24</v>
      </c>
      <c r="B7" s="10"/>
      <c r="C7" s="10"/>
      <c r="D7" s="11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7"/>
      <c r="U7" s="18"/>
      <c r="V7" s="15"/>
      <c r="W7" s="17"/>
      <c r="X7" s="17"/>
    </row>
    <row r="8" spans="1:27" ht="38.25" customHeight="1" x14ac:dyDescent="0.25">
      <c r="A8" s="9"/>
      <c r="B8" s="264" t="s">
        <v>25</v>
      </c>
      <c r="C8" s="264"/>
      <c r="D8" s="265"/>
      <c r="E8" s="19" t="s">
        <v>26</v>
      </c>
      <c r="F8" s="20">
        <v>10000000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5"/>
      <c r="T8" s="17" t="s">
        <v>27</v>
      </c>
      <c r="U8" s="18">
        <f t="shared" ref="U8:U9" si="0">V8/F8</f>
        <v>0</v>
      </c>
      <c r="V8" s="22">
        <v>0</v>
      </c>
      <c r="W8" s="17"/>
      <c r="X8" s="17"/>
    </row>
    <row r="9" spans="1:27" ht="18" x14ac:dyDescent="0.25">
      <c r="A9" s="9"/>
      <c r="B9" s="23" t="s">
        <v>28</v>
      </c>
      <c r="C9" s="23"/>
      <c r="D9" s="11"/>
      <c r="E9" s="19" t="s">
        <v>26</v>
      </c>
      <c r="F9" s="24">
        <v>20000000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7" t="s">
        <v>27</v>
      </c>
      <c r="U9" s="28">
        <f t="shared" si="0"/>
        <v>0</v>
      </c>
      <c r="V9" s="29">
        <v>0</v>
      </c>
      <c r="W9" s="27"/>
      <c r="X9" s="27"/>
    </row>
    <row r="10" spans="1:27" ht="18" x14ac:dyDescent="0.25">
      <c r="A10" s="9"/>
      <c r="B10" s="30" t="s">
        <v>29</v>
      </c>
      <c r="C10" s="10"/>
      <c r="D10" s="11"/>
      <c r="E10" s="19"/>
      <c r="F10" s="31">
        <f>SUM(F8:F9)</f>
        <v>30000000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6">
        <f>SUM(V8:V9)</f>
        <v>0</v>
      </c>
      <c r="W10" s="34"/>
      <c r="X10" s="34"/>
    </row>
    <row r="11" spans="1:27" ht="18.75" thickBot="1" x14ac:dyDescent="0.3">
      <c r="A11" s="37"/>
      <c r="B11" s="38"/>
      <c r="C11" s="38"/>
      <c r="D11" s="39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4"/>
      <c r="U11" s="45"/>
      <c r="V11" s="46"/>
      <c r="W11" s="44"/>
      <c r="X11" s="47"/>
    </row>
    <row r="12" spans="1:27" s="51" customFormat="1" ht="20.100000000000001" customHeight="1" x14ac:dyDescent="0.25">
      <c r="A12" s="9" t="s">
        <v>30</v>
      </c>
      <c r="B12" s="10"/>
      <c r="C12" s="10"/>
      <c r="D12" s="48"/>
      <c r="E12" s="49"/>
      <c r="F12" s="50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5"/>
      <c r="T12" s="17"/>
      <c r="U12" s="18"/>
      <c r="V12" s="14"/>
      <c r="W12" s="17"/>
      <c r="X12" s="17"/>
      <c r="Z12" s="52"/>
      <c r="AA12" s="52"/>
    </row>
    <row r="13" spans="1:27" s="51" customFormat="1" ht="16.5" customHeight="1" x14ac:dyDescent="0.25">
      <c r="A13" s="53"/>
      <c r="B13" s="23" t="s">
        <v>31</v>
      </c>
      <c r="C13" s="23"/>
      <c r="D13" s="48"/>
      <c r="E13" s="49"/>
      <c r="F13" s="50">
        <v>40261034.799999997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5"/>
      <c r="T13" s="17" t="s">
        <v>27</v>
      </c>
      <c r="U13" s="18">
        <f t="shared" ref="U13:U23" si="1">V13/F13</f>
        <v>0</v>
      </c>
      <c r="V13" s="22">
        <v>0</v>
      </c>
      <c r="W13" s="17"/>
      <c r="X13" s="17"/>
      <c r="Z13" s="52"/>
      <c r="AA13" s="52"/>
    </row>
    <row r="14" spans="1:27" s="51" customFormat="1" ht="16.5" customHeight="1" x14ac:dyDescent="0.25">
      <c r="A14" s="53"/>
      <c r="B14" s="23" t="s">
        <v>32</v>
      </c>
      <c r="C14" s="23"/>
      <c r="D14" s="54"/>
      <c r="E14" s="55"/>
      <c r="F14" s="50">
        <v>500000</v>
      </c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15"/>
      <c r="T14" s="17" t="s">
        <v>27</v>
      </c>
      <c r="U14" s="18">
        <f t="shared" si="1"/>
        <v>0</v>
      </c>
      <c r="V14" s="22">
        <v>0</v>
      </c>
      <c r="W14" s="17"/>
      <c r="X14" s="17"/>
      <c r="Z14" s="52"/>
      <c r="AA14" s="52"/>
    </row>
    <row r="15" spans="1:27" s="51" customFormat="1" ht="38.25" customHeight="1" x14ac:dyDescent="0.25">
      <c r="A15" s="53"/>
      <c r="B15" s="266" t="s">
        <v>33</v>
      </c>
      <c r="C15" s="266"/>
      <c r="D15" s="267"/>
      <c r="E15" s="49" t="s">
        <v>34</v>
      </c>
      <c r="F15" s="50">
        <v>20000000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5"/>
      <c r="T15" s="17" t="s">
        <v>27</v>
      </c>
      <c r="U15" s="18">
        <f t="shared" si="1"/>
        <v>0</v>
      </c>
      <c r="V15" s="22">
        <v>0</v>
      </c>
      <c r="W15" s="17"/>
      <c r="X15" s="17"/>
      <c r="Z15" s="52"/>
      <c r="AA15" s="52"/>
    </row>
    <row r="16" spans="1:27" s="51" customFormat="1" ht="19.5" customHeight="1" x14ac:dyDescent="0.25">
      <c r="A16" s="53"/>
      <c r="B16" s="23" t="s">
        <v>35</v>
      </c>
      <c r="C16" s="23"/>
      <c r="D16" s="54"/>
      <c r="E16" s="55"/>
      <c r="F16" s="50">
        <v>2000000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5"/>
      <c r="T16" s="17" t="s">
        <v>27</v>
      </c>
      <c r="U16" s="18">
        <f t="shared" si="1"/>
        <v>0</v>
      </c>
      <c r="V16" s="22">
        <v>0</v>
      </c>
      <c r="W16" s="17"/>
      <c r="X16" s="17"/>
      <c r="Z16" s="52"/>
      <c r="AA16" s="52"/>
    </row>
    <row r="17" spans="1:27" s="51" customFormat="1" ht="19.5" customHeight="1" x14ac:dyDescent="0.25">
      <c r="A17" s="53"/>
      <c r="B17" s="23" t="s">
        <v>36</v>
      </c>
      <c r="C17" s="23"/>
      <c r="D17" s="54"/>
      <c r="E17" s="55"/>
      <c r="F17" s="5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5"/>
      <c r="T17" s="17" t="s">
        <v>27</v>
      </c>
      <c r="U17" s="18"/>
      <c r="V17" s="22">
        <v>0</v>
      </c>
      <c r="W17" s="17"/>
      <c r="X17" s="17"/>
      <c r="Z17" s="52"/>
      <c r="AA17" s="52"/>
    </row>
    <row r="18" spans="1:27" s="51" customFormat="1" ht="19.5" customHeight="1" x14ac:dyDescent="0.25">
      <c r="A18" s="53"/>
      <c r="B18" s="23" t="s">
        <v>37</v>
      </c>
      <c r="C18" s="23"/>
      <c r="D18" s="54"/>
      <c r="E18" s="55"/>
      <c r="F18" s="50">
        <v>5000000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7" t="s">
        <v>27</v>
      </c>
      <c r="U18" s="18">
        <f t="shared" si="1"/>
        <v>0</v>
      </c>
      <c r="V18" s="22">
        <v>0</v>
      </c>
      <c r="W18" s="17"/>
      <c r="X18" s="17"/>
      <c r="Z18" s="52"/>
      <c r="AA18" s="52"/>
    </row>
    <row r="19" spans="1:27" s="51" customFormat="1" ht="19.5" customHeight="1" x14ac:dyDescent="0.2">
      <c r="A19" s="53"/>
      <c r="B19" s="268" t="s">
        <v>38</v>
      </c>
      <c r="C19" s="268"/>
      <c r="D19" s="269"/>
      <c r="E19" s="55"/>
      <c r="F19" s="50">
        <v>2000000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5"/>
      <c r="T19" s="17" t="s">
        <v>27</v>
      </c>
      <c r="U19" s="18">
        <f t="shared" si="1"/>
        <v>0</v>
      </c>
      <c r="V19" s="22">
        <v>0</v>
      </c>
      <c r="W19" s="17"/>
      <c r="X19" s="17"/>
      <c r="Z19" s="52"/>
      <c r="AA19" s="52"/>
    </row>
    <row r="20" spans="1:27" s="51" customFormat="1" ht="19.5" customHeight="1" x14ac:dyDescent="0.25">
      <c r="A20" s="53"/>
      <c r="B20" s="23" t="s">
        <v>39</v>
      </c>
      <c r="C20" s="23"/>
      <c r="D20" s="54"/>
      <c r="E20" s="55"/>
      <c r="F20" s="50">
        <v>5000000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  <c r="T20" s="17" t="s">
        <v>27</v>
      </c>
      <c r="U20" s="18">
        <f t="shared" si="1"/>
        <v>0</v>
      </c>
      <c r="V20" s="22">
        <v>0</v>
      </c>
      <c r="W20" s="17"/>
      <c r="X20" s="17"/>
      <c r="Z20" s="52"/>
      <c r="AA20" s="52"/>
    </row>
    <row r="21" spans="1:27" s="51" customFormat="1" ht="19.5" customHeight="1" x14ac:dyDescent="0.25">
      <c r="A21" s="53"/>
      <c r="B21" s="23" t="s">
        <v>40</v>
      </c>
      <c r="C21" s="23"/>
      <c r="D21" s="54"/>
      <c r="E21" s="55"/>
      <c r="F21" s="5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5"/>
      <c r="T21" s="17" t="s">
        <v>27</v>
      </c>
      <c r="U21" s="18"/>
      <c r="V21" s="22">
        <v>0</v>
      </c>
      <c r="W21" s="17"/>
      <c r="X21" s="17"/>
      <c r="Z21" s="52"/>
      <c r="AA21" s="52"/>
    </row>
    <row r="22" spans="1:27" s="51" customFormat="1" ht="19.5" customHeight="1" x14ac:dyDescent="0.25">
      <c r="A22" s="53"/>
      <c r="B22" s="23" t="s">
        <v>41</v>
      </c>
      <c r="C22" s="23"/>
      <c r="D22" s="54"/>
      <c r="E22" s="55"/>
      <c r="F22" s="50">
        <v>5000000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7" t="s">
        <v>27</v>
      </c>
      <c r="U22" s="18">
        <f t="shared" si="1"/>
        <v>0</v>
      </c>
      <c r="V22" s="22">
        <v>0</v>
      </c>
      <c r="W22" s="17"/>
      <c r="X22" s="17"/>
      <c r="Z22" s="52"/>
      <c r="AA22" s="52"/>
    </row>
    <row r="23" spans="1:27" s="51" customFormat="1" ht="19.5" customHeight="1" x14ac:dyDescent="0.25">
      <c r="A23" s="53"/>
      <c r="B23" s="23" t="s">
        <v>42</v>
      </c>
      <c r="C23" s="23"/>
      <c r="D23" s="54"/>
      <c r="E23" s="55"/>
      <c r="F23" s="59">
        <v>3000000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60"/>
      <c r="S23" s="26"/>
      <c r="T23" s="27" t="s">
        <v>27</v>
      </c>
      <c r="U23" s="28">
        <f t="shared" si="1"/>
        <v>0</v>
      </c>
      <c r="V23" s="61">
        <v>0</v>
      </c>
      <c r="W23" s="27"/>
      <c r="X23" s="27"/>
      <c r="Z23" s="52"/>
      <c r="AA23" s="52"/>
    </row>
    <row r="24" spans="1:27" s="51" customFormat="1" ht="18" x14ac:dyDescent="0.2">
      <c r="A24" s="53"/>
      <c r="B24" s="30" t="s">
        <v>29</v>
      </c>
      <c r="C24" s="62"/>
      <c r="D24" s="54"/>
      <c r="E24" s="49"/>
      <c r="F24" s="63">
        <f>SUM(F13:F23)</f>
        <v>82761034.799999997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5"/>
      <c r="T24" s="17"/>
      <c r="U24" s="18"/>
      <c r="V24" s="36">
        <v>0</v>
      </c>
      <c r="W24" s="17"/>
      <c r="X24" s="17"/>
      <c r="Z24" s="52"/>
      <c r="AA24" s="52"/>
    </row>
    <row r="25" spans="1:27" s="51" customFormat="1" ht="9.75" customHeight="1" thickBot="1" x14ac:dyDescent="0.25">
      <c r="A25" s="64"/>
      <c r="B25" s="65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0"/>
      <c r="T25" s="72"/>
      <c r="U25" s="73"/>
      <c r="V25" s="74"/>
      <c r="W25" s="72"/>
      <c r="X25" s="72"/>
      <c r="Z25" s="52"/>
      <c r="AA25" s="52"/>
    </row>
    <row r="26" spans="1:27" s="51" customFormat="1" ht="18" x14ac:dyDescent="0.2">
      <c r="A26" s="53" t="s">
        <v>43</v>
      </c>
      <c r="B26" s="30"/>
      <c r="C26" s="30"/>
      <c r="D26" s="54"/>
      <c r="E26" s="49"/>
      <c r="F26" s="5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7"/>
      <c r="U26" s="18"/>
      <c r="V26" s="14"/>
      <c r="W26" s="17"/>
      <c r="X26" s="17"/>
      <c r="Z26" s="52"/>
      <c r="AA26" s="52"/>
    </row>
    <row r="27" spans="1:27" s="51" customFormat="1" ht="18" x14ac:dyDescent="0.25">
      <c r="A27" s="75"/>
      <c r="B27" s="23" t="s">
        <v>44</v>
      </c>
      <c r="C27" s="23"/>
      <c r="D27" s="54"/>
      <c r="E27" s="49"/>
      <c r="F27" s="7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5"/>
      <c r="T27" s="17"/>
      <c r="U27" s="18"/>
      <c r="V27" s="14"/>
      <c r="W27" s="17"/>
      <c r="X27" s="17"/>
      <c r="Z27" s="52"/>
      <c r="AA27" s="52"/>
    </row>
    <row r="28" spans="1:27" s="51" customFormat="1" ht="36" customHeight="1" x14ac:dyDescent="0.25">
      <c r="A28" s="75"/>
      <c r="B28" s="266" t="s">
        <v>45</v>
      </c>
      <c r="C28" s="266"/>
      <c r="D28" s="267"/>
      <c r="E28" s="49"/>
      <c r="F28" s="50">
        <v>500000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5"/>
      <c r="T28" s="17" t="s">
        <v>27</v>
      </c>
      <c r="U28" s="18">
        <f t="shared" ref="U28:U32" si="2">V28/F28</f>
        <v>0.95848131999999997</v>
      </c>
      <c r="V28" s="77">
        <v>479240.66</v>
      </c>
      <c r="W28" s="17"/>
      <c r="X28" s="78"/>
      <c r="Z28" s="52"/>
      <c r="AA28" s="79"/>
    </row>
    <row r="29" spans="1:27" s="51" customFormat="1" ht="55.5" customHeight="1" x14ac:dyDescent="0.2">
      <c r="A29" s="75"/>
      <c r="B29" s="264" t="s">
        <v>46</v>
      </c>
      <c r="C29" s="264"/>
      <c r="D29" s="265"/>
      <c r="E29" s="49"/>
      <c r="F29" s="50">
        <v>8000000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7" t="s">
        <v>27</v>
      </c>
      <c r="U29" s="18">
        <f t="shared" si="2"/>
        <v>0</v>
      </c>
      <c r="V29" s="80">
        <v>0</v>
      </c>
      <c r="W29" s="17"/>
      <c r="X29" s="78"/>
      <c r="Z29" s="52"/>
      <c r="AA29" s="79"/>
    </row>
    <row r="30" spans="1:27" s="51" customFormat="1" ht="18" customHeight="1" x14ac:dyDescent="0.25">
      <c r="A30" s="75"/>
      <c r="B30" s="266" t="s">
        <v>47</v>
      </c>
      <c r="C30" s="266"/>
      <c r="D30" s="267"/>
      <c r="E30" s="49"/>
      <c r="F30" s="50">
        <v>5000000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7" t="s">
        <v>27</v>
      </c>
      <c r="U30" s="18">
        <f t="shared" si="2"/>
        <v>0</v>
      </c>
      <c r="V30" s="80">
        <v>0</v>
      </c>
      <c r="W30" s="17"/>
      <c r="X30" s="78"/>
      <c r="Z30" s="52"/>
      <c r="AA30" s="79"/>
    </row>
    <row r="31" spans="1:27" s="51" customFormat="1" ht="18" x14ac:dyDescent="0.2">
      <c r="A31" s="75"/>
      <c r="B31" s="81" t="s">
        <v>48</v>
      </c>
      <c r="C31" s="81"/>
      <c r="D31" s="54"/>
      <c r="E31" s="49"/>
      <c r="F31" s="50">
        <v>20000000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7" t="s">
        <v>27</v>
      </c>
      <c r="U31" s="18">
        <f>V31/F31</f>
        <v>0</v>
      </c>
      <c r="V31" s="80">
        <v>0</v>
      </c>
      <c r="W31" s="17"/>
      <c r="X31" s="78"/>
      <c r="Z31" s="52"/>
      <c r="AA31" s="79"/>
    </row>
    <row r="32" spans="1:27" s="51" customFormat="1" ht="18" x14ac:dyDescent="0.25">
      <c r="A32" s="75"/>
      <c r="B32" s="82" t="s">
        <v>49</v>
      </c>
      <c r="C32" s="83"/>
      <c r="D32" s="54"/>
      <c r="E32" s="49"/>
      <c r="F32" s="59">
        <v>2000000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60"/>
      <c r="S32" s="26"/>
      <c r="T32" s="17" t="s">
        <v>27</v>
      </c>
      <c r="U32" s="18">
        <f t="shared" si="2"/>
        <v>0</v>
      </c>
      <c r="V32" s="80">
        <v>0</v>
      </c>
      <c r="W32" s="27"/>
      <c r="X32" s="84"/>
      <c r="Z32" s="52"/>
      <c r="AA32" s="79"/>
    </row>
    <row r="33" spans="1:33" ht="18" x14ac:dyDescent="0.25">
      <c r="A33" s="85"/>
      <c r="B33" s="86" t="s">
        <v>29</v>
      </c>
      <c r="C33" s="87"/>
      <c r="D33" s="11"/>
      <c r="E33" s="49"/>
      <c r="F33" s="88">
        <f t="shared" ref="F33:R33" si="3">SUM(F28:F32)</f>
        <v>35500000</v>
      </c>
      <c r="G33" s="88">
        <f t="shared" si="3"/>
        <v>0</v>
      </c>
      <c r="H33" s="88">
        <f t="shared" si="3"/>
        <v>0</v>
      </c>
      <c r="I33" s="88">
        <f t="shared" si="3"/>
        <v>0</v>
      </c>
      <c r="J33" s="88">
        <f t="shared" si="3"/>
        <v>0</v>
      </c>
      <c r="K33" s="88">
        <f t="shared" si="3"/>
        <v>0</v>
      </c>
      <c r="L33" s="88">
        <f t="shared" si="3"/>
        <v>0</v>
      </c>
      <c r="M33" s="88">
        <f t="shared" si="3"/>
        <v>0</v>
      </c>
      <c r="N33" s="88">
        <f t="shared" si="3"/>
        <v>0</v>
      </c>
      <c r="O33" s="88">
        <f t="shared" si="3"/>
        <v>0</v>
      </c>
      <c r="P33" s="88">
        <f t="shared" si="3"/>
        <v>0</v>
      </c>
      <c r="Q33" s="88">
        <f t="shared" si="3"/>
        <v>0</v>
      </c>
      <c r="R33" s="88">
        <f t="shared" si="3"/>
        <v>0</v>
      </c>
      <c r="S33" s="88"/>
      <c r="T33" s="89"/>
      <c r="U33" s="90">
        <f>V33/F33</f>
        <v>1.349973690140845E-2</v>
      </c>
      <c r="V33" s="91">
        <f>SUM(V28:V32)</f>
        <v>479240.66</v>
      </c>
      <c r="W33" s="92"/>
      <c r="X33" s="92"/>
    </row>
    <row r="34" spans="1:33" ht="15.75" customHeight="1" x14ac:dyDescent="0.25">
      <c r="A34" s="93"/>
      <c r="B34" s="94" t="s">
        <v>50</v>
      </c>
      <c r="C34" s="94"/>
      <c r="D34" s="95"/>
      <c r="E34" s="96"/>
      <c r="F34" s="89">
        <f>F33+F24+F10</f>
        <v>148261034.80000001</v>
      </c>
      <c r="G34" s="89">
        <f t="shared" ref="G34:R34" si="4">G33+G24+G10</f>
        <v>0</v>
      </c>
      <c r="H34" s="89">
        <f t="shared" si="4"/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89">
        <f t="shared" si="4"/>
        <v>0</v>
      </c>
      <c r="P34" s="89">
        <f t="shared" si="4"/>
        <v>0</v>
      </c>
      <c r="Q34" s="89">
        <f t="shared" si="4"/>
        <v>0</v>
      </c>
      <c r="R34" s="89">
        <f t="shared" si="4"/>
        <v>0</v>
      </c>
      <c r="S34" s="89"/>
      <c r="T34" s="89"/>
      <c r="U34" s="90">
        <f>V34/F34</f>
        <v>0</v>
      </c>
      <c r="V34" s="91">
        <v>0</v>
      </c>
      <c r="W34" s="27"/>
      <c r="X34" s="27"/>
    </row>
    <row r="35" spans="1:33" s="6" customFormat="1" x14ac:dyDescent="0.2">
      <c r="A35" s="97"/>
      <c r="B35" s="97"/>
      <c r="C35" s="97"/>
      <c r="D35" s="97"/>
      <c r="E35" s="98"/>
      <c r="F35" s="99"/>
      <c r="G35" s="100"/>
      <c r="H35" s="100"/>
      <c r="I35" s="100"/>
      <c r="J35" s="101"/>
      <c r="K35" s="101"/>
      <c r="L35" s="101"/>
      <c r="M35" s="101"/>
      <c r="N35" s="101"/>
      <c r="O35" s="101"/>
      <c r="P35" s="101"/>
      <c r="Q35" s="101"/>
      <c r="R35" s="101"/>
      <c r="S35" s="21"/>
      <c r="T35" s="99"/>
      <c r="U35" s="99"/>
      <c r="V35" s="102"/>
      <c r="W35" s="99"/>
      <c r="X35" s="99"/>
      <c r="Z35" s="103"/>
      <c r="AA35" s="2"/>
    </row>
    <row r="36" spans="1:33" s="6" customFormat="1" x14ac:dyDescent="0.2">
      <c r="A36" s="104"/>
      <c r="B36" s="104"/>
      <c r="C36" s="104"/>
      <c r="D36" s="105" t="s">
        <v>51</v>
      </c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  <c r="U36" s="108"/>
      <c r="V36" s="21"/>
      <c r="W36" s="99"/>
      <c r="X36" s="99"/>
      <c r="Z36" s="2"/>
      <c r="AA36" s="2"/>
    </row>
    <row r="37" spans="1:33" s="6" customFormat="1" x14ac:dyDescent="0.2">
      <c r="A37" s="104"/>
      <c r="B37" s="104"/>
      <c r="C37" s="104"/>
      <c r="D37" s="109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  <c r="U37" s="108"/>
      <c r="V37" s="21"/>
      <c r="W37" s="99"/>
      <c r="X37" s="99"/>
      <c r="Z37" s="2"/>
      <c r="AA37" s="2"/>
    </row>
    <row r="38" spans="1:33" s="6" customFormat="1" x14ac:dyDescent="0.2">
      <c r="A38" s="104"/>
      <c r="B38" s="104"/>
      <c r="C38" s="104"/>
      <c r="D38" s="109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108"/>
      <c r="V38" s="21"/>
      <c r="W38" s="99"/>
      <c r="X38" s="99"/>
      <c r="Z38" s="2"/>
      <c r="AA38" s="2"/>
    </row>
    <row r="39" spans="1:33" s="6" customFormat="1" x14ac:dyDescent="0.2">
      <c r="A39" s="104"/>
      <c r="B39" s="104"/>
      <c r="C39" s="104"/>
      <c r="D39" s="104"/>
      <c r="E39" s="106"/>
      <c r="F39" s="100"/>
      <c r="G39" s="100"/>
      <c r="H39" s="100"/>
      <c r="I39" s="100"/>
      <c r="J39" s="101"/>
      <c r="K39" s="101"/>
      <c r="L39" s="101"/>
      <c r="M39" s="101"/>
      <c r="N39" s="101"/>
      <c r="O39" s="101"/>
      <c r="P39" s="101"/>
      <c r="Q39" s="101"/>
      <c r="R39" s="101"/>
      <c r="S39" s="110"/>
      <c r="T39" s="108"/>
      <c r="U39" s="108"/>
      <c r="V39" s="110"/>
      <c r="W39" s="108"/>
      <c r="X39" s="108"/>
      <c r="Z39" s="2"/>
      <c r="AA39" s="2"/>
    </row>
    <row r="40" spans="1:33" s="6" customFormat="1" ht="18" x14ac:dyDescent="0.25">
      <c r="A40" s="104"/>
      <c r="B40" s="104"/>
      <c r="C40" s="104"/>
      <c r="D40" s="111" t="s">
        <v>52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 t="s">
        <v>53</v>
      </c>
      <c r="V40" s="114"/>
      <c r="W40" s="32"/>
      <c r="X40" s="32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s="6" customFormat="1" ht="18" x14ac:dyDescent="0.25">
      <c r="A41" s="104"/>
      <c r="B41" s="104"/>
      <c r="C41" s="104"/>
      <c r="D41" s="116" t="s">
        <v>54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263" t="s">
        <v>55</v>
      </c>
      <c r="V41" s="263"/>
      <c r="W41" s="21"/>
      <c r="X41" s="21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1:33" s="6" customFormat="1" x14ac:dyDescent="0.2">
      <c r="A42" s="104"/>
      <c r="B42" s="104"/>
      <c r="C42" s="104"/>
      <c r="D42" s="104"/>
      <c r="E42" s="106"/>
      <c r="F42" s="100"/>
      <c r="G42" s="100"/>
      <c r="H42" s="100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10"/>
      <c r="T42" s="108"/>
      <c r="U42" s="108"/>
      <c r="V42" s="110"/>
      <c r="W42" s="108"/>
      <c r="X42" s="108"/>
      <c r="Z42" s="2"/>
      <c r="AA42" s="2"/>
    </row>
    <row r="43" spans="1:33" s="6" customFormat="1" x14ac:dyDescent="0.2">
      <c r="A43" s="104"/>
      <c r="B43" s="104"/>
      <c r="C43" s="104"/>
      <c r="D43" s="104"/>
      <c r="E43" s="106"/>
      <c r="F43" s="100"/>
      <c r="G43" s="100"/>
      <c r="H43" s="100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10"/>
      <c r="T43" s="108"/>
      <c r="U43" s="108"/>
      <c r="V43" s="110"/>
      <c r="W43" s="108"/>
      <c r="X43" s="108"/>
      <c r="Z43" s="118"/>
      <c r="AA43" s="2"/>
    </row>
    <row r="44" spans="1:33" s="6" customFormat="1" x14ac:dyDescent="0.2">
      <c r="A44" s="104"/>
      <c r="B44" s="104"/>
      <c r="C44" s="104"/>
      <c r="D44" s="104"/>
      <c r="E44" s="106"/>
      <c r="F44" s="100"/>
      <c r="G44" s="100"/>
      <c r="H44" s="100"/>
      <c r="I44" s="100"/>
      <c r="J44" s="119"/>
      <c r="K44" s="119"/>
      <c r="L44" s="119"/>
      <c r="M44" s="119"/>
      <c r="N44" s="119"/>
      <c r="O44" s="119"/>
      <c r="P44" s="119"/>
      <c r="Q44" s="119"/>
      <c r="R44" s="119"/>
      <c r="S44" s="110"/>
      <c r="T44" s="108"/>
      <c r="U44" s="108"/>
      <c r="V44" s="110"/>
      <c r="W44" s="108"/>
      <c r="X44" s="108"/>
      <c r="Z44" s="2"/>
      <c r="AA44" s="2"/>
    </row>
    <row r="45" spans="1:33" x14ac:dyDescent="0.2">
      <c r="A45" s="120"/>
      <c r="B45" s="120"/>
      <c r="C45" s="120"/>
      <c r="D45" s="3"/>
      <c r="E45" s="5"/>
      <c r="F45" s="121"/>
      <c r="G45" s="122"/>
      <c r="H45" s="122"/>
      <c r="I45" s="122"/>
    </row>
    <row r="46" spans="1:33" x14ac:dyDescent="0.2">
      <c r="D46" s="126"/>
      <c r="E46" s="127"/>
      <c r="F46" s="121"/>
    </row>
  </sheetData>
  <sheetProtection password="9EB5" sheet="1" objects="1" scenarios="1" selectLockedCells="1" selectUnlockedCells="1"/>
  <mergeCells count="29">
    <mergeCell ref="W5:W6"/>
    <mergeCell ref="U41:V41"/>
    <mergeCell ref="B8:D8"/>
    <mergeCell ref="B15:D15"/>
    <mergeCell ref="B19:D19"/>
    <mergeCell ref="B28:D28"/>
    <mergeCell ref="B29:D29"/>
    <mergeCell ref="B30:D30"/>
    <mergeCell ref="Q5:Q6"/>
    <mergeCell ref="R5:R6"/>
    <mergeCell ref="S5:S6"/>
    <mergeCell ref="T5:T6"/>
    <mergeCell ref="U5:V5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O5:O6"/>
    <mergeCell ref="P5:P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F9" sqref="F9"/>
    </sheetView>
  </sheetViews>
  <sheetFormatPr defaultRowHeight="12" x14ac:dyDescent="0.2"/>
  <cols>
    <col min="1" max="1" width="29.140625" style="130" customWidth="1"/>
    <col min="2" max="2" width="13.85546875" style="131" customWidth="1"/>
    <col min="3" max="3" width="0.28515625" style="131" hidden="1" customWidth="1"/>
    <col min="4" max="4" width="6.140625" style="132" customWidth="1"/>
    <col min="5" max="5" width="18.140625" style="131" customWidth="1"/>
    <col min="6" max="6" width="22.85546875" style="131" customWidth="1"/>
    <col min="7" max="7" width="13.42578125" style="131" customWidth="1"/>
    <col min="8" max="11" width="9.5703125" style="131" customWidth="1"/>
    <col min="12" max="12" width="11.7109375" style="131" customWidth="1"/>
    <col min="13" max="13" width="11.7109375" style="130" customWidth="1"/>
    <col min="14" max="16384" width="9.140625" style="130"/>
  </cols>
  <sheetData>
    <row r="1" spans="1:12" x14ac:dyDescent="0.2">
      <c r="A1" s="130" t="s">
        <v>56</v>
      </c>
    </row>
    <row r="2" spans="1:12" x14ac:dyDescent="0.2">
      <c r="A2" s="133"/>
    </row>
    <row r="3" spans="1:12" s="134" customFormat="1" ht="15.75" x14ac:dyDescent="0.25">
      <c r="A3" s="275" t="s">
        <v>57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7"/>
    </row>
    <row r="4" spans="1:12" s="134" customFormat="1" ht="15.75" x14ac:dyDescent="0.25">
      <c r="A4" s="278" t="s">
        <v>58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80"/>
    </row>
    <row r="5" spans="1:12" s="138" customFormat="1" ht="21" x14ac:dyDescent="0.35">
      <c r="A5" s="135" t="s">
        <v>59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2" s="142" customFormat="1" ht="15" x14ac:dyDescent="0.25">
      <c r="A6" s="139" t="s">
        <v>60</v>
      </c>
      <c r="B6" s="140" t="s">
        <v>61</v>
      </c>
      <c r="C6" s="141"/>
      <c r="D6" s="141"/>
      <c r="E6" s="140"/>
      <c r="F6" s="140"/>
      <c r="G6" s="281" t="s">
        <v>62</v>
      </c>
      <c r="H6" s="282"/>
      <c r="I6" s="282"/>
      <c r="J6" s="282"/>
      <c r="K6" s="282"/>
      <c r="L6" s="283"/>
    </row>
    <row r="7" spans="1:12" s="142" customFormat="1" ht="15" x14ac:dyDescent="0.25">
      <c r="A7" s="143" t="s">
        <v>63</v>
      </c>
      <c r="B7" s="144" t="s">
        <v>64</v>
      </c>
      <c r="C7" s="145"/>
      <c r="D7" s="145"/>
      <c r="E7" s="144" t="s">
        <v>65</v>
      </c>
      <c r="F7" s="144" t="s">
        <v>66</v>
      </c>
      <c r="G7" s="281" t="s">
        <v>67</v>
      </c>
      <c r="H7" s="282"/>
      <c r="I7" s="283"/>
      <c r="J7" s="281" t="s">
        <v>68</v>
      </c>
      <c r="K7" s="282"/>
      <c r="L7" s="283"/>
    </row>
    <row r="8" spans="1:12" s="142" customFormat="1" ht="30" customHeight="1" x14ac:dyDescent="0.25">
      <c r="A8" s="146"/>
      <c r="B8" s="147"/>
      <c r="C8" s="147"/>
      <c r="D8" s="147"/>
      <c r="E8" s="148"/>
      <c r="F8" s="148"/>
      <c r="G8" s="149" t="s">
        <v>69</v>
      </c>
      <c r="H8" s="149" t="s">
        <v>70</v>
      </c>
      <c r="I8" s="149" t="s">
        <v>71</v>
      </c>
      <c r="J8" s="149" t="s">
        <v>72</v>
      </c>
      <c r="K8" s="149" t="s">
        <v>73</v>
      </c>
      <c r="L8" s="149" t="s">
        <v>74</v>
      </c>
    </row>
    <row r="9" spans="1:12" s="142" customFormat="1" ht="15" x14ac:dyDescent="0.25">
      <c r="A9" s="150" t="s">
        <v>75</v>
      </c>
      <c r="B9" s="151">
        <v>40589</v>
      </c>
      <c r="C9" s="151"/>
      <c r="D9" s="151"/>
      <c r="E9" s="152">
        <v>44721</v>
      </c>
      <c r="F9" s="151" t="s">
        <v>76</v>
      </c>
      <c r="G9" s="151">
        <v>40589</v>
      </c>
      <c r="H9" s="151"/>
      <c r="I9" s="151"/>
      <c r="J9" s="151"/>
      <c r="K9" s="151"/>
      <c r="L9" s="151"/>
    </row>
    <row r="10" spans="1:12" s="142" customFormat="1" ht="15" x14ac:dyDescent="0.25">
      <c r="A10" s="150" t="s">
        <v>77</v>
      </c>
      <c r="B10" s="151">
        <v>5100</v>
      </c>
      <c r="C10" s="151"/>
      <c r="D10" s="151"/>
      <c r="E10" s="152">
        <v>44725</v>
      </c>
      <c r="F10" s="151" t="s">
        <v>76</v>
      </c>
      <c r="G10" s="151">
        <v>5100</v>
      </c>
      <c r="H10" s="151"/>
      <c r="I10" s="151"/>
      <c r="J10" s="151"/>
      <c r="K10" s="151"/>
      <c r="L10" s="151"/>
    </row>
    <row r="11" spans="1:12" s="142" customFormat="1" ht="15" x14ac:dyDescent="0.25">
      <c r="A11" s="150" t="s">
        <v>78</v>
      </c>
      <c r="B11" s="151">
        <v>3300</v>
      </c>
      <c r="C11" s="151"/>
      <c r="D11" s="151"/>
      <c r="E11" s="152">
        <v>44729</v>
      </c>
      <c r="F11" s="151" t="s">
        <v>76</v>
      </c>
      <c r="G11" s="151">
        <v>3300</v>
      </c>
      <c r="H11" s="151"/>
      <c r="I11" s="151"/>
      <c r="J11" s="151"/>
      <c r="K11" s="151"/>
      <c r="L11" s="151"/>
    </row>
    <row r="12" spans="1:12" s="142" customFormat="1" ht="15" x14ac:dyDescent="0.25">
      <c r="A12" s="150" t="s">
        <v>79</v>
      </c>
      <c r="B12" s="151">
        <v>3300</v>
      </c>
      <c r="C12" s="151"/>
      <c r="D12" s="151"/>
      <c r="E12" s="152">
        <v>44729</v>
      </c>
      <c r="F12" s="151" t="s">
        <v>76</v>
      </c>
      <c r="G12" s="151">
        <v>3300</v>
      </c>
      <c r="H12" s="151"/>
      <c r="I12" s="151"/>
      <c r="J12" s="151"/>
      <c r="K12" s="151"/>
      <c r="L12" s="151"/>
    </row>
    <row r="13" spans="1:12" s="142" customFormat="1" ht="15" x14ac:dyDescent="0.25">
      <c r="A13" s="150" t="s">
        <v>80</v>
      </c>
      <c r="B13" s="151">
        <v>3300</v>
      </c>
      <c r="C13" s="151"/>
      <c r="D13" s="151"/>
      <c r="E13" s="152">
        <v>44729</v>
      </c>
      <c r="F13" s="151" t="s">
        <v>76</v>
      </c>
      <c r="G13" s="151">
        <v>3300</v>
      </c>
      <c r="H13" s="151"/>
      <c r="I13" s="151"/>
      <c r="J13" s="151"/>
      <c r="K13" s="151"/>
      <c r="L13" s="151"/>
    </row>
    <row r="14" spans="1:12" s="142" customFormat="1" ht="15" x14ac:dyDescent="0.25">
      <c r="A14" s="150" t="s">
        <v>81</v>
      </c>
      <c r="B14" s="151">
        <v>3300</v>
      </c>
      <c r="C14" s="151"/>
      <c r="D14" s="151"/>
      <c r="E14" s="152">
        <v>44729</v>
      </c>
      <c r="F14" s="151" t="s">
        <v>76</v>
      </c>
      <c r="G14" s="151">
        <v>3300</v>
      </c>
      <c r="H14" s="151"/>
      <c r="I14" s="151"/>
      <c r="J14" s="151"/>
      <c r="K14" s="151"/>
      <c r="L14" s="151"/>
    </row>
    <row r="15" spans="1:12" s="142" customFormat="1" ht="15" x14ac:dyDescent="0.25">
      <c r="A15" s="150" t="s">
        <v>82</v>
      </c>
      <c r="B15" s="151">
        <v>3300</v>
      </c>
      <c r="C15" s="151"/>
      <c r="D15" s="151"/>
      <c r="E15" s="152">
        <v>44729</v>
      </c>
      <c r="F15" s="151" t="s">
        <v>76</v>
      </c>
      <c r="G15" s="151">
        <v>3300</v>
      </c>
      <c r="H15" s="151"/>
      <c r="I15" s="151"/>
      <c r="J15" s="151"/>
      <c r="K15" s="151"/>
      <c r="L15" s="151"/>
    </row>
    <row r="16" spans="1:12" s="142" customFormat="1" ht="15" x14ac:dyDescent="0.25">
      <c r="A16" s="150" t="s">
        <v>83</v>
      </c>
      <c r="B16" s="151">
        <v>3300</v>
      </c>
      <c r="C16" s="151"/>
      <c r="D16" s="151"/>
      <c r="E16" s="152">
        <v>44729</v>
      </c>
      <c r="F16" s="151" t="s">
        <v>76</v>
      </c>
      <c r="G16" s="151">
        <v>3300</v>
      </c>
      <c r="H16" s="151"/>
      <c r="I16" s="151"/>
      <c r="J16" s="151"/>
      <c r="K16" s="151"/>
      <c r="L16" s="151"/>
    </row>
    <row r="17" spans="1:13" s="142" customFormat="1" ht="15" x14ac:dyDescent="0.25">
      <c r="A17" s="150" t="s">
        <v>84</v>
      </c>
      <c r="B17" s="151">
        <v>3300</v>
      </c>
      <c r="C17" s="151"/>
      <c r="D17" s="151"/>
      <c r="E17" s="152">
        <v>44729</v>
      </c>
      <c r="F17" s="151" t="s">
        <v>76</v>
      </c>
      <c r="G17" s="151">
        <v>3300</v>
      </c>
      <c r="H17" s="151"/>
      <c r="I17" s="151"/>
      <c r="J17" s="151"/>
      <c r="K17" s="151"/>
      <c r="L17" s="151"/>
    </row>
    <row r="18" spans="1:13" s="142" customFormat="1" ht="15" x14ac:dyDescent="0.25">
      <c r="A18" s="150" t="s">
        <v>85</v>
      </c>
      <c r="B18" s="151">
        <v>22700</v>
      </c>
      <c r="C18" s="151"/>
      <c r="D18" s="151"/>
      <c r="E18" s="152">
        <v>44740</v>
      </c>
      <c r="F18" s="151" t="s">
        <v>76</v>
      </c>
      <c r="G18" s="151">
        <v>22700</v>
      </c>
      <c r="H18" s="151"/>
      <c r="I18" s="151"/>
      <c r="J18" s="151"/>
      <c r="K18" s="151"/>
      <c r="L18" s="151"/>
    </row>
    <row r="19" spans="1:13" s="142" customFormat="1" ht="15" x14ac:dyDescent="0.25">
      <c r="A19" s="150" t="s">
        <v>86</v>
      </c>
      <c r="B19" s="151">
        <v>7700</v>
      </c>
      <c r="C19" s="151"/>
      <c r="D19" s="151"/>
      <c r="E19" s="152">
        <v>44740</v>
      </c>
      <c r="F19" s="151" t="s">
        <v>76</v>
      </c>
      <c r="G19" s="151">
        <v>7700</v>
      </c>
      <c r="H19" s="151"/>
      <c r="I19" s="151"/>
      <c r="J19" s="151"/>
      <c r="K19" s="151"/>
      <c r="L19" s="151"/>
    </row>
    <row r="20" spans="1:13" s="142" customFormat="1" ht="15" x14ac:dyDescent="0.25">
      <c r="A20" s="153" t="s">
        <v>87</v>
      </c>
      <c r="B20" s="151">
        <v>7700</v>
      </c>
      <c r="C20" s="151"/>
      <c r="D20" s="151"/>
      <c r="E20" s="152">
        <v>44740</v>
      </c>
      <c r="F20" s="151" t="s">
        <v>76</v>
      </c>
      <c r="G20" s="151">
        <v>7700</v>
      </c>
      <c r="H20" s="151"/>
      <c r="I20" s="151"/>
      <c r="J20" s="151"/>
      <c r="K20" s="151"/>
      <c r="L20" s="151"/>
    </row>
    <row r="21" spans="1:13" s="156" customFormat="1" ht="15" x14ac:dyDescent="0.25">
      <c r="A21" s="154" t="s">
        <v>88</v>
      </c>
      <c r="B21" s="155">
        <f>SUM(B9:C20)</f>
        <v>106889</v>
      </c>
      <c r="C21" s="155">
        <f>SUBTOTAL(9,C9:C20)</f>
        <v>0</v>
      </c>
      <c r="D21" s="155"/>
      <c r="E21" s="155"/>
      <c r="F21" s="155"/>
      <c r="G21" s="155">
        <f t="shared" ref="G21:L21" si="0">SUBTOTAL(9,G9:G20)</f>
        <v>106889</v>
      </c>
      <c r="H21" s="155">
        <f t="shared" si="0"/>
        <v>0</v>
      </c>
      <c r="I21" s="155">
        <f t="shared" si="0"/>
        <v>0</v>
      </c>
      <c r="J21" s="155">
        <f t="shared" si="0"/>
        <v>0</v>
      </c>
      <c r="K21" s="155">
        <f t="shared" si="0"/>
        <v>0</v>
      </c>
      <c r="L21" s="155">
        <f t="shared" si="0"/>
        <v>0</v>
      </c>
    </row>
    <row r="22" spans="1:13" s="142" customFormat="1" ht="15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3" s="157" customFormat="1" ht="15" x14ac:dyDescent="0.25">
      <c r="A23" s="142" t="s">
        <v>89</v>
      </c>
    </row>
    <row r="24" spans="1:13" s="157" customFormat="1" ht="15" x14ac:dyDescent="0.25">
      <c r="A24" s="142"/>
    </row>
    <row r="26" spans="1:13" ht="18.75" x14ac:dyDescent="0.3">
      <c r="A26" s="159" t="s">
        <v>90</v>
      </c>
      <c r="H26" s="284" t="s">
        <v>53</v>
      </c>
      <c r="I26" s="284"/>
      <c r="J26" s="284"/>
    </row>
    <row r="27" spans="1:13" ht="15.75" x14ac:dyDescent="0.25">
      <c r="A27" s="160" t="s">
        <v>91</v>
      </c>
      <c r="H27" s="274" t="s">
        <v>92</v>
      </c>
      <c r="I27" s="274"/>
      <c r="J27" s="274"/>
    </row>
    <row r="32" spans="1:13" x14ac:dyDescent="0.2">
      <c r="B32" s="130"/>
      <c r="C32" s="130"/>
      <c r="D32" s="161"/>
      <c r="E32" s="130"/>
      <c r="F32" s="130"/>
      <c r="G32" s="130"/>
      <c r="H32" s="130"/>
      <c r="I32" s="130"/>
      <c r="J32" s="130"/>
      <c r="K32" s="130"/>
      <c r="L32" s="130"/>
    </row>
    <row r="33" spans="2:12" x14ac:dyDescent="0.2">
      <c r="B33" s="130"/>
      <c r="C33" s="130"/>
      <c r="D33" s="161"/>
      <c r="E33" s="130"/>
      <c r="F33" s="130"/>
      <c r="G33" s="130"/>
      <c r="H33" s="130"/>
      <c r="I33" s="130"/>
      <c r="J33" s="130"/>
      <c r="K33" s="130"/>
      <c r="L33" s="130"/>
    </row>
    <row r="34" spans="2:12" x14ac:dyDescent="0.2">
      <c r="B34" s="130"/>
      <c r="C34" s="130"/>
      <c r="D34" s="161"/>
      <c r="E34" s="130"/>
      <c r="F34" s="130"/>
      <c r="G34" s="130"/>
      <c r="H34" s="130"/>
      <c r="I34" s="130"/>
      <c r="J34" s="130"/>
      <c r="K34" s="130"/>
      <c r="L34" s="130"/>
    </row>
    <row r="35" spans="2:12" x14ac:dyDescent="0.2">
      <c r="B35" s="130"/>
      <c r="C35" s="130"/>
      <c r="D35" s="161"/>
      <c r="E35" s="130"/>
      <c r="F35" s="130"/>
      <c r="G35" s="130"/>
      <c r="H35" s="130"/>
      <c r="I35" s="130"/>
      <c r="J35" s="130"/>
      <c r="K35" s="130"/>
      <c r="L35" s="130"/>
    </row>
    <row r="36" spans="2:12" x14ac:dyDescent="0.2">
      <c r="B36" s="130"/>
      <c r="C36" s="130"/>
      <c r="D36" s="161"/>
      <c r="E36" s="130"/>
      <c r="F36" s="130"/>
      <c r="G36" s="130"/>
      <c r="H36" s="130"/>
      <c r="I36" s="130"/>
      <c r="J36" s="130"/>
      <c r="K36" s="130"/>
      <c r="L36" s="130"/>
    </row>
    <row r="37" spans="2:12" x14ac:dyDescent="0.2">
      <c r="B37" s="130"/>
      <c r="C37" s="130"/>
      <c r="D37" s="161"/>
      <c r="E37" s="130"/>
      <c r="F37" s="130"/>
      <c r="G37" s="130"/>
      <c r="H37" s="130"/>
      <c r="I37" s="130"/>
      <c r="J37" s="130"/>
      <c r="K37" s="130"/>
      <c r="L37" s="130"/>
    </row>
    <row r="38" spans="2:12" x14ac:dyDescent="0.2">
      <c r="B38" s="130"/>
      <c r="C38" s="130"/>
      <c r="D38" s="161"/>
      <c r="E38" s="130"/>
      <c r="F38" s="130"/>
      <c r="G38" s="130"/>
      <c r="H38" s="130"/>
      <c r="I38" s="130"/>
      <c r="J38" s="130"/>
      <c r="K38" s="130"/>
      <c r="L38" s="130"/>
    </row>
    <row r="39" spans="2:12" x14ac:dyDescent="0.2">
      <c r="B39" s="130"/>
      <c r="C39" s="130"/>
      <c r="D39" s="161"/>
      <c r="E39" s="130"/>
      <c r="F39" s="130"/>
      <c r="G39" s="130"/>
      <c r="H39" s="130"/>
      <c r="I39" s="130"/>
      <c r="J39" s="130"/>
      <c r="K39" s="130"/>
      <c r="L39" s="130"/>
    </row>
    <row r="40" spans="2:12" x14ac:dyDescent="0.2">
      <c r="B40" s="130"/>
      <c r="C40" s="130"/>
      <c r="D40" s="161"/>
      <c r="E40" s="130"/>
      <c r="F40" s="130"/>
      <c r="G40" s="130"/>
      <c r="H40" s="130"/>
      <c r="I40" s="130"/>
      <c r="J40" s="130"/>
      <c r="K40" s="130"/>
      <c r="L40" s="130"/>
    </row>
    <row r="41" spans="2:12" x14ac:dyDescent="0.2">
      <c r="B41" s="130"/>
      <c r="C41" s="130"/>
      <c r="D41" s="161"/>
      <c r="E41" s="130"/>
      <c r="F41" s="130"/>
      <c r="G41" s="130"/>
      <c r="H41" s="130"/>
      <c r="I41" s="130"/>
      <c r="J41" s="130"/>
      <c r="K41" s="130"/>
      <c r="L41" s="130"/>
    </row>
    <row r="42" spans="2:12" x14ac:dyDescent="0.2">
      <c r="B42" s="130"/>
      <c r="C42" s="130"/>
      <c r="D42" s="161"/>
      <c r="E42" s="130"/>
      <c r="F42" s="130"/>
      <c r="G42" s="130"/>
      <c r="H42" s="130"/>
      <c r="I42" s="130"/>
      <c r="J42" s="130"/>
      <c r="K42" s="130"/>
      <c r="L42" s="130"/>
    </row>
    <row r="43" spans="2:12" x14ac:dyDescent="0.2">
      <c r="B43" s="130"/>
      <c r="C43" s="130"/>
      <c r="D43" s="161"/>
      <c r="E43" s="130"/>
      <c r="F43" s="130"/>
      <c r="G43" s="130"/>
      <c r="H43" s="130"/>
      <c r="I43" s="130"/>
      <c r="J43" s="130"/>
      <c r="K43" s="130"/>
      <c r="L43" s="130"/>
    </row>
    <row r="44" spans="2:12" x14ac:dyDescent="0.2">
      <c r="B44" s="130"/>
      <c r="C44" s="130"/>
      <c r="D44" s="161"/>
      <c r="E44" s="130"/>
      <c r="F44" s="130"/>
      <c r="G44" s="130"/>
      <c r="H44" s="130"/>
      <c r="I44" s="130"/>
      <c r="J44" s="130"/>
      <c r="K44" s="130"/>
      <c r="L44" s="130"/>
    </row>
    <row r="45" spans="2:12" x14ac:dyDescent="0.2">
      <c r="B45" s="130"/>
      <c r="C45" s="130"/>
      <c r="D45" s="161"/>
      <c r="E45" s="130"/>
      <c r="F45" s="130"/>
      <c r="G45" s="130"/>
      <c r="H45" s="130"/>
      <c r="I45" s="130"/>
      <c r="J45" s="130"/>
      <c r="K45" s="130"/>
      <c r="L45" s="130"/>
    </row>
    <row r="46" spans="2:12" x14ac:dyDescent="0.2">
      <c r="B46" s="130"/>
      <c r="C46" s="130"/>
      <c r="D46" s="161"/>
      <c r="E46" s="130"/>
      <c r="F46" s="130"/>
      <c r="G46" s="130"/>
      <c r="H46" s="130"/>
      <c r="I46" s="130"/>
      <c r="J46" s="130"/>
      <c r="K46" s="130"/>
      <c r="L46" s="130"/>
    </row>
    <row r="47" spans="2:12" x14ac:dyDescent="0.2">
      <c r="B47" s="130"/>
      <c r="C47" s="130"/>
      <c r="D47" s="161"/>
      <c r="E47" s="130"/>
      <c r="F47" s="130"/>
      <c r="G47" s="130"/>
      <c r="H47" s="130"/>
      <c r="I47" s="130"/>
      <c r="J47" s="130"/>
      <c r="K47" s="130"/>
      <c r="L47" s="130"/>
    </row>
    <row r="48" spans="2:12" x14ac:dyDescent="0.2">
      <c r="B48" s="130"/>
      <c r="C48" s="130"/>
      <c r="D48" s="161"/>
      <c r="E48" s="130"/>
      <c r="F48" s="130"/>
      <c r="G48" s="130"/>
      <c r="H48" s="130"/>
      <c r="I48" s="130"/>
      <c r="J48" s="130"/>
      <c r="K48" s="130"/>
      <c r="L48" s="130"/>
    </row>
    <row r="49" spans="2:12" x14ac:dyDescent="0.2">
      <c r="B49" s="130"/>
      <c r="C49" s="130"/>
      <c r="D49" s="161"/>
      <c r="E49" s="130"/>
      <c r="F49" s="130"/>
      <c r="G49" s="130"/>
      <c r="H49" s="130"/>
      <c r="I49" s="130"/>
      <c r="J49" s="130"/>
      <c r="K49" s="130"/>
      <c r="L49" s="130"/>
    </row>
    <row r="50" spans="2:12" x14ac:dyDescent="0.2">
      <c r="B50" s="130"/>
      <c r="C50" s="130"/>
      <c r="D50" s="161"/>
      <c r="E50" s="130"/>
      <c r="F50" s="130"/>
      <c r="G50" s="130"/>
      <c r="H50" s="130"/>
      <c r="I50" s="130"/>
      <c r="J50" s="130"/>
      <c r="K50" s="130"/>
      <c r="L50" s="130"/>
    </row>
    <row r="51" spans="2:12" x14ac:dyDescent="0.2">
      <c r="B51" s="130"/>
      <c r="C51" s="130"/>
      <c r="D51" s="161"/>
      <c r="E51" s="130"/>
      <c r="F51" s="130"/>
      <c r="G51" s="130"/>
      <c r="H51" s="130"/>
      <c r="I51" s="130"/>
      <c r="J51" s="130"/>
      <c r="K51" s="130"/>
      <c r="L51" s="130"/>
    </row>
    <row r="52" spans="2:12" x14ac:dyDescent="0.2">
      <c r="B52" s="130"/>
      <c r="C52" s="130"/>
      <c r="D52" s="161"/>
      <c r="E52" s="130"/>
      <c r="F52" s="130"/>
      <c r="G52" s="130"/>
      <c r="H52" s="130"/>
      <c r="I52" s="130"/>
      <c r="J52" s="130"/>
      <c r="K52" s="130"/>
      <c r="L52" s="130"/>
    </row>
    <row r="53" spans="2:12" x14ac:dyDescent="0.2">
      <c r="B53" s="130"/>
      <c r="C53" s="130"/>
      <c r="D53" s="161"/>
      <c r="E53" s="130"/>
      <c r="F53" s="130"/>
      <c r="G53" s="130"/>
      <c r="H53" s="130"/>
      <c r="I53" s="130"/>
      <c r="J53" s="130"/>
      <c r="K53" s="130"/>
      <c r="L53" s="130"/>
    </row>
    <row r="54" spans="2:12" x14ac:dyDescent="0.2">
      <c r="B54" s="130"/>
      <c r="C54" s="130"/>
      <c r="D54" s="161"/>
      <c r="E54" s="130"/>
      <c r="F54" s="130"/>
      <c r="G54" s="130"/>
      <c r="H54" s="130"/>
      <c r="I54" s="130"/>
      <c r="J54" s="130"/>
      <c r="K54" s="130"/>
      <c r="L54" s="130"/>
    </row>
    <row r="55" spans="2:12" x14ac:dyDescent="0.2">
      <c r="B55" s="130"/>
      <c r="C55" s="130"/>
      <c r="D55" s="161"/>
      <c r="E55" s="130"/>
      <c r="F55" s="130"/>
      <c r="G55" s="130"/>
      <c r="H55" s="130"/>
      <c r="I55" s="130"/>
      <c r="J55" s="130"/>
      <c r="K55" s="130"/>
      <c r="L55" s="130"/>
    </row>
    <row r="56" spans="2:12" x14ac:dyDescent="0.2">
      <c r="B56" s="130"/>
      <c r="C56" s="130"/>
      <c r="D56" s="161"/>
      <c r="E56" s="130"/>
      <c r="F56" s="130"/>
      <c r="G56" s="130"/>
      <c r="H56" s="130"/>
      <c r="I56" s="130"/>
      <c r="J56" s="130"/>
      <c r="K56" s="130"/>
      <c r="L56" s="130"/>
    </row>
    <row r="57" spans="2:12" x14ac:dyDescent="0.2">
      <c r="B57" s="130"/>
      <c r="C57" s="130"/>
      <c r="D57" s="161"/>
      <c r="E57" s="130"/>
      <c r="F57" s="130"/>
      <c r="G57" s="130"/>
      <c r="H57" s="130"/>
      <c r="I57" s="130"/>
      <c r="J57" s="130"/>
      <c r="K57" s="130"/>
      <c r="L57" s="130"/>
    </row>
    <row r="58" spans="2:12" x14ac:dyDescent="0.2">
      <c r="B58" s="130"/>
      <c r="C58" s="130"/>
      <c r="D58" s="161"/>
      <c r="E58" s="130"/>
      <c r="F58" s="130"/>
      <c r="G58" s="130"/>
      <c r="H58" s="130"/>
      <c r="I58" s="130"/>
      <c r="J58" s="130"/>
      <c r="K58" s="130"/>
      <c r="L58" s="130"/>
    </row>
    <row r="59" spans="2:12" x14ac:dyDescent="0.2">
      <c r="B59" s="130"/>
      <c r="C59" s="130"/>
      <c r="D59" s="161"/>
      <c r="E59" s="130"/>
      <c r="F59" s="130"/>
      <c r="G59" s="130"/>
      <c r="H59" s="130"/>
      <c r="I59" s="130"/>
      <c r="J59" s="130"/>
      <c r="K59" s="130"/>
      <c r="L59" s="130"/>
    </row>
    <row r="60" spans="2:12" x14ac:dyDescent="0.2">
      <c r="B60" s="130"/>
      <c r="C60" s="130"/>
      <c r="D60" s="161"/>
      <c r="E60" s="130"/>
      <c r="F60" s="130"/>
      <c r="G60" s="130"/>
      <c r="H60" s="130"/>
      <c r="I60" s="130"/>
      <c r="J60" s="130"/>
      <c r="K60" s="130"/>
      <c r="L60" s="130"/>
    </row>
    <row r="61" spans="2:12" x14ac:dyDescent="0.2">
      <c r="B61" s="130"/>
      <c r="C61" s="130"/>
      <c r="D61" s="161"/>
      <c r="E61" s="130"/>
      <c r="F61" s="130"/>
      <c r="G61" s="130"/>
      <c r="H61" s="130"/>
      <c r="I61" s="130"/>
      <c r="J61" s="130"/>
      <c r="K61" s="130"/>
      <c r="L61" s="130"/>
    </row>
    <row r="62" spans="2:12" x14ac:dyDescent="0.2">
      <c r="B62" s="130"/>
      <c r="C62" s="130"/>
      <c r="D62" s="161"/>
      <c r="E62" s="130"/>
      <c r="F62" s="130"/>
      <c r="G62" s="130"/>
      <c r="H62" s="130"/>
      <c r="I62" s="130"/>
      <c r="J62" s="130"/>
      <c r="K62" s="130"/>
      <c r="L62" s="130"/>
    </row>
    <row r="63" spans="2:12" x14ac:dyDescent="0.2">
      <c r="B63" s="130"/>
      <c r="C63" s="130"/>
      <c r="D63" s="161"/>
      <c r="E63" s="130"/>
      <c r="F63" s="130"/>
      <c r="G63" s="130"/>
      <c r="H63" s="130"/>
      <c r="I63" s="130"/>
      <c r="J63" s="130"/>
      <c r="K63" s="130"/>
      <c r="L63" s="130"/>
    </row>
    <row r="64" spans="2:12" x14ac:dyDescent="0.2">
      <c r="B64" s="130"/>
      <c r="C64" s="130"/>
      <c r="D64" s="161"/>
      <c r="E64" s="130"/>
      <c r="F64" s="130"/>
      <c r="G64" s="130"/>
      <c r="H64" s="130"/>
      <c r="I64" s="130"/>
      <c r="J64" s="130"/>
      <c r="K64" s="130"/>
      <c r="L64" s="130"/>
    </row>
    <row r="65" spans="2:12" x14ac:dyDescent="0.2">
      <c r="B65" s="130"/>
      <c r="C65" s="130"/>
      <c r="D65" s="161"/>
      <c r="E65" s="130"/>
      <c r="F65" s="130"/>
      <c r="G65" s="130"/>
      <c r="H65" s="130"/>
      <c r="I65" s="130"/>
      <c r="J65" s="130"/>
      <c r="K65" s="130"/>
      <c r="L65" s="130"/>
    </row>
    <row r="66" spans="2:12" x14ac:dyDescent="0.2">
      <c r="B66" s="130"/>
      <c r="C66" s="130"/>
      <c r="D66" s="161"/>
      <c r="E66" s="130"/>
      <c r="F66" s="130"/>
      <c r="G66" s="130"/>
      <c r="H66" s="130"/>
      <c r="I66" s="130"/>
      <c r="J66" s="130"/>
      <c r="K66" s="130"/>
      <c r="L66" s="130"/>
    </row>
    <row r="67" spans="2:12" x14ac:dyDescent="0.2">
      <c r="B67" s="130"/>
      <c r="C67" s="130"/>
      <c r="D67" s="161"/>
      <c r="E67" s="130"/>
      <c r="F67" s="130"/>
      <c r="G67" s="130"/>
      <c r="H67" s="130"/>
      <c r="I67" s="130"/>
      <c r="J67" s="130"/>
      <c r="K67" s="130"/>
      <c r="L67" s="130"/>
    </row>
    <row r="68" spans="2:12" x14ac:dyDescent="0.2">
      <c r="B68" s="130"/>
      <c r="C68" s="130"/>
      <c r="D68" s="161"/>
      <c r="E68" s="130"/>
      <c r="F68" s="130"/>
      <c r="G68" s="130"/>
      <c r="H68" s="130"/>
      <c r="I68" s="130"/>
      <c r="J68" s="130"/>
      <c r="K68" s="130"/>
      <c r="L68" s="130"/>
    </row>
    <row r="69" spans="2:12" x14ac:dyDescent="0.2">
      <c r="B69" s="130"/>
      <c r="C69" s="130"/>
      <c r="D69" s="161"/>
      <c r="E69" s="130"/>
      <c r="F69" s="130"/>
      <c r="G69" s="130"/>
      <c r="H69" s="130"/>
      <c r="I69" s="130"/>
      <c r="J69" s="130"/>
      <c r="K69" s="130"/>
      <c r="L69" s="130"/>
    </row>
    <row r="70" spans="2:12" x14ac:dyDescent="0.2">
      <c r="B70" s="130"/>
      <c r="C70" s="130"/>
      <c r="D70" s="161"/>
      <c r="E70" s="130"/>
      <c r="F70" s="130"/>
      <c r="G70" s="130"/>
      <c r="H70" s="130"/>
      <c r="I70" s="130"/>
      <c r="J70" s="130"/>
      <c r="K70" s="130"/>
      <c r="L70" s="130"/>
    </row>
    <row r="71" spans="2:12" x14ac:dyDescent="0.2">
      <c r="B71" s="130"/>
      <c r="C71" s="130"/>
      <c r="D71" s="161"/>
      <c r="E71" s="130"/>
      <c r="F71" s="130"/>
      <c r="G71" s="130"/>
      <c r="H71" s="130"/>
      <c r="I71" s="130"/>
      <c r="J71" s="130"/>
      <c r="K71" s="130"/>
      <c r="L71" s="130"/>
    </row>
    <row r="72" spans="2:12" x14ac:dyDescent="0.2">
      <c r="B72" s="130"/>
      <c r="C72" s="130"/>
      <c r="D72" s="161"/>
      <c r="E72" s="130"/>
      <c r="F72" s="130"/>
      <c r="G72" s="130"/>
      <c r="H72" s="130"/>
      <c r="I72" s="130"/>
      <c r="J72" s="130"/>
      <c r="K72" s="130"/>
      <c r="L72" s="130"/>
    </row>
    <row r="73" spans="2:12" x14ac:dyDescent="0.2">
      <c r="B73" s="130"/>
      <c r="C73" s="130"/>
      <c r="D73" s="161"/>
      <c r="E73" s="130"/>
      <c r="F73" s="130"/>
      <c r="G73" s="130"/>
      <c r="H73" s="130"/>
      <c r="I73" s="130"/>
      <c r="J73" s="130"/>
      <c r="K73" s="130"/>
      <c r="L73" s="130"/>
    </row>
    <row r="74" spans="2:12" x14ac:dyDescent="0.2">
      <c r="B74" s="130"/>
      <c r="C74" s="130"/>
      <c r="D74" s="161"/>
      <c r="E74" s="130"/>
      <c r="F74" s="130"/>
      <c r="G74" s="130"/>
      <c r="H74" s="130"/>
      <c r="I74" s="130"/>
      <c r="J74" s="130"/>
      <c r="K74" s="130"/>
      <c r="L74" s="130"/>
    </row>
    <row r="75" spans="2:12" x14ac:dyDescent="0.2">
      <c r="B75" s="130"/>
      <c r="C75" s="130"/>
      <c r="D75" s="161"/>
      <c r="E75" s="130"/>
      <c r="F75" s="130"/>
      <c r="G75" s="130"/>
      <c r="H75" s="130"/>
      <c r="I75" s="130"/>
      <c r="J75" s="130"/>
      <c r="K75" s="130"/>
      <c r="L75" s="130"/>
    </row>
    <row r="77" spans="2:12" x14ac:dyDescent="0.2">
      <c r="B77" s="130"/>
      <c r="C77" s="130"/>
      <c r="D77" s="161"/>
      <c r="E77" s="130"/>
      <c r="F77" s="130"/>
      <c r="G77" s="130"/>
      <c r="H77" s="130"/>
      <c r="I77" s="130"/>
      <c r="J77" s="130"/>
      <c r="K77" s="130"/>
      <c r="L77" s="130"/>
    </row>
    <row r="78" spans="2:12" x14ac:dyDescent="0.2">
      <c r="B78" s="130"/>
      <c r="C78" s="130"/>
      <c r="D78" s="161"/>
      <c r="E78" s="130"/>
      <c r="F78" s="130"/>
      <c r="G78" s="130"/>
      <c r="H78" s="130"/>
      <c r="I78" s="130"/>
      <c r="J78" s="130"/>
      <c r="K78" s="130"/>
      <c r="L78" s="130"/>
    </row>
    <row r="79" spans="2:12" x14ac:dyDescent="0.2">
      <c r="B79" s="130"/>
      <c r="C79" s="130"/>
      <c r="D79" s="161"/>
      <c r="E79" s="130"/>
      <c r="F79" s="130"/>
      <c r="G79" s="130"/>
      <c r="H79" s="130"/>
      <c r="I79" s="130"/>
      <c r="J79" s="130"/>
      <c r="K79" s="130"/>
      <c r="L79" s="130"/>
    </row>
    <row r="80" spans="2:12" x14ac:dyDescent="0.2">
      <c r="B80" s="130"/>
      <c r="C80" s="130"/>
      <c r="D80" s="161"/>
      <c r="E80" s="130"/>
      <c r="F80" s="130"/>
      <c r="G80" s="130"/>
      <c r="H80" s="130"/>
      <c r="I80" s="130"/>
      <c r="J80" s="130"/>
      <c r="K80" s="130"/>
      <c r="L80" s="130"/>
    </row>
    <row r="81" spans="2:12" x14ac:dyDescent="0.2">
      <c r="B81" s="130"/>
      <c r="C81" s="130"/>
      <c r="D81" s="161"/>
      <c r="E81" s="130"/>
      <c r="F81" s="130"/>
      <c r="G81" s="130"/>
      <c r="H81" s="130"/>
      <c r="I81" s="130"/>
      <c r="J81" s="130"/>
      <c r="K81" s="130"/>
      <c r="L81" s="130"/>
    </row>
    <row r="118" spans="2:12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25" spans="2:12" x14ac:dyDescent="0.2">
      <c r="B125" s="130"/>
      <c r="C125" s="130"/>
      <c r="D125" s="130"/>
      <c r="E125" s="130"/>
      <c r="F125" s="131">
        <v>0</v>
      </c>
      <c r="G125" s="130"/>
      <c r="H125" s="130"/>
      <c r="I125" s="130"/>
      <c r="J125" s="130"/>
      <c r="K125" s="130"/>
      <c r="L125" s="130"/>
    </row>
  </sheetData>
  <sheetProtection password="9EB5" sheet="1" objects="1" scenarios="1" selectLockedCells="1" selectUnlockedCells="1"/>
  <mergeCells count="7">
    <mergeCell ref="H27:J27"/>
    <mergeCell ref="A3:L3"/>
    <mergeCell ref="A4:L4"/>
    <mergeCell ref="G6:L6"/>
    <mergeCell ref="G7:I7"/>
    <mergeCell ref="J7:L7"/>
    <mergeCell ref="H26:J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22" sqref="C22"/>
    </sheetView>
  </sheetViews>
  <sheetFormatPr defaultRowHeight="15" x14ac:dyDescent="0.25"/>
  <cols>
    <col min="1" max="1" width="3.28515625" style="163" bestFit="1" customWidth="1"/>
    <col min="2" max="2" width="37.85546875" style="163" customWidth="1"/>
    <col min="3" max="3" width="21.140625" style="164" customWidth="1"/>
    <col min="4" max="4" width="21.42578125" style="165" customWidth="1"/>
    <col min="5" max="5" width="26.7109375" style="165" customWidth="1"/>
    <col min="6" max="6" width="24.7109375" style="163" customWidth="1"/>
    <col min="7" max="7" width="22" style="163" customWidth="1"/>
    <col min="8" max="9" width="9.140625" style="163"/>
    <col min="10" max="10" width="15.140625" style="163" bestFit="1" customWidth="1"/>
    <col min="11" max="16384" width="9.140625" style="163"/>
  </cols>
  <sheetData>
    <row r="1" spans="1:10" x14ac:dyDescent="0.25">
      <c r="A1" s="162" t="s">
        <v>93</v>
      </c>
    </row>
    <row r="4" spans="1:10" s="166" customFormat="1" ht="18.75" x14ac:dyDescent="0.3">
      <c r="A4" s="285" t="s">
        <v>94</v>
      </c>
      <c r="B4" s="285"/>
      <c r="C4" s="285"/>
      <c r="D4" s="285"/>
      <c r="E4" s="285"/>
      <c r="F4" s="285"/>
    </row>
    <row r="5" spans="1:10" x14ac:dyDescent="0.25">
      <c r="A5" s="286" t="s">
        <v>95</v>
      </c>
      <c r="B5" s="286"/>
      <c r="C5" s="286"/>
      <c r="D5" s="286"/>
      <c r="E5" s="286"/>
      <c r="F5" s="286"/>
    </row>
    <row r="6" spans="1:10" s="167" customFormat="1" ht="15.75" x14ac:dyDescent="0.25">
      <c r="A6" s="287" t="s">
        <v>96</v>
      </c>
      <c r="B6" s="287"/>
      <c r="C6" s="287"/>
      <c r="D6" s="287"/>
      <c r="E6" s="287"/>
      <c r="F6" s="287"/>
    </row>
    <row r="7" spans="1:10" x14ac:dyDescent="0.25">
      <c r="A7" s="286" t="s">
        <v>97</v>
      </c>
      <c r="B7" s="286"/>
      <c r="C7" s="286"/>
      <c r="D7" s="286"/>
      <c r="E7" s="286"/>
      <c r="F7" s="286"/>
    </row>
    <row r="8" spans="1:10" x14ac:dyDescent="0.25">
      <c r="A8" s="164"/>
      <c r="B8" s="164"/>
      <c r="D8" s="168"/>
      <c r="E8" s="168"/>
      <c r="F8" s="164"/>
    </row>
    <row r="10" spans="1:10" s="169" customFormat="1" x14ac:dyDescent="0.25">
      <c r="A10" s="288" t="s">
        <v>98</v>
      </c>
      <c r="B10" s="288"/>
      <c r="C10" s="288" t="s">
        <v>99</v>
      </c>
      <c r="D10" s="289" t="s">
        <v>100</v>
      </c>
      <c r="E10" s="289"/>
      <c r="F10" s="288" t="s">
        <v>101</v>
      </c>
    </row>
    <row r="11" spans="1:10" s="169" customFormat="1" x14ac:dyDescent="0.25">
      <c r="A11" s="288"/>
      <c r="B11" s="288"/>
      <c r="C11" s="288"/>
      <c r="D11" s="170" t="s">
        <v>102</v>
      </c>
      <c r="E11" s="170" t="s">
        <v>103</v>
      </c>
      <c r="F11" s="288"/>
    </row>
    <row r="12" spans="1:10" x14ac:dyDescent="0.25">
      <c r="A12" s="171" t="s">
        <v>104</v>
      </c>
      <c r="B12" s="172" t="s">
        <v>105</v>
      </c>
      <c r="C12" s="173">
        <f>234+14+6</f>
        <v>254</v>
      </c>
      <c r="D12" s="174">
        <v>40296602.600000001</v>
      </c>
      <c r="E12" s="174">
        <f>3806910.26+1092300+1001100+1956000+159350+20104.12+1114916.85+1495151.86+7565668+5335480.89+196700+656153.65+196000-2989714.61</f>
        <v>21606121.02</v>
      </c>
      <c r="F12" s="175">
        <f>SUM(D12:E12)</f>
        <v>61902723.620000005</v>
      </c>
      <c r="G12" s="176"/>
    </row>
    <row r="13" spans="1:10" x14ac:dyDescent="0.25">
      <c r="A13" s="171" t="s">
        <v>106</v>
      </c>
      <c r="B13" s="172" t="s">
        <v>107</v>
      </c>
      <c r="C13" s="173">
        <v>72</v>
      </c>
      <c r="D13" s="174">
        <v>4471328.21</v>
      </c>
      <c r="E13" s="177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</f>
        <v>2989714.6100000008</v>
      </c>
      <c r="F13" s="175">
        <f>SUM(D13:E13)</f>
        <v>7461042.8200000003</v>
      </c>
      <c r="G13" s="176"/>
    </row>
    <row r="14" spans="1:10" x14ac:dyDescent="0.25">
      <c r="A14" s="171" t="s">
        <v>108</v>
      </c>
      <c r="B14" s="172" t="s">
        <v>109</v>
      </c>
      <c r="C14" s="173">
        <v>162</v>
      </c>
      <c r="D14" s="177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</f>
        <v>10377527.98</v>
      </c>
      <c r="E14" s="174"/>
      <c r="F14" s="175">
        <f>SUM(D14:E14)</f>
        <v>10377527.98</v>
      </c>
      <c r="G14" s="165"/>
      <c r="I14" s="291">
        <f>SUM(F12:F13)</f>
        <v>69363766.439999998</v>
      </c>
      <c r="J14" s="286"/>
    </row>
    <row r="15" spans="1:10" s="180" customFormat="1" x14ac:dyDescent="0.25">
      <c r="A15" s="292" t="s">
        <v>110</v>
      </c>
      <c r="B15" s="292"/>
      <c r="C15" s="178">
        <f>SUM(C12:C14)</f>
        <v>488</v>
      </c>
      <c r="D15" s="179">
        <f>SUM(D12:D14)</f>
        <v>55145458.790000007</v>
      </c>
      <c r="E15" s="179">
        <f>SUM(E12:E14)</f>
        <v>24595835.629999999</v>
      </c>
      <c r="F15" s="175">
        <f>SUM(D15:E15)</f>
        <v>79741294.420000002</v>
      </c>
      <c r="I15" s="293"/>
      <c r="J15" s="290"/>
    </row>
    <row r="16" spans="1:10" x14ac:dyDescent="0.25">
      <c r="I16" s="291"/>
      <c r="J16" s="286"/>
    </row>
    <row r="17" spans="1:11" x14ac:dyDescent="0.25">
      <c r="A17" s="163" t="s">
        <v>111</v>
      </c>
      <c r="I17" s="291"/>
      <c r="J17" s="286"/>
    </row>
    <row r="18" spans="1:11" x14ac:dyDescent="0.25">
      <c r="A18" s="163" t="s">
        <v>112</v>
      </c>
      <c r="F18" s="165"/>
      <c r="G18" s="176"/>
      <c r="I18" s="291"/>
      <c r="J18" s="286"/>
    </row>
    <row r="19" spans="1:11" x14ac:dyDescent="0.25">
      <c r="F19" s="176"/>
    </row>
    <row r="20" spans="1:11" x14ac:dyDescent="0.25">
      <c r="F20" s="165"/>
      <c r="G20" s="176"/>
      <c r="J20" s="165">
        <v>4308008.6600000011</v>
      </c>
      <c r="K20" s="165"/>
    </row>
    <row r="21" spans="1:11" x14ac:dyDescent="0.25">
      <c r="A21" s="290" t="s">
        <v>113</v>
      </c>
      <c r="B21" s="290"/>
      <c r="D21" s="181" t="s">
        <v>90</v>
      </c>
      <c r="F21" s="169" t="s">
        <v>53</v>
      </c>
      <c r="J21" s="165">
        <f>376396.56+856550.22+75252.53+726870.33+68548.81+311013.12+767010.94+5922.48+69917.52+654452.56+69368.04+342821.28+832829.45+78343.63+765998.74+68223.11</f>
        <v>6069519.3200000012</v>
      </c>
    </row>
    <row r="22" spans="1:11" x14ac:dyDescent="0.25">
      <c r="A22" s="286" t="s">
        <v>114</v>
      </c>
      <c r="B22" s="286"/>
      <c r="D22" s="168" t="s">
        <v>115</v>
      </c>
      <c r="F22" s="164" t="s">
        <v>55</v>
      </c>
      <c r="J22" s="182">
        <f>SUM(J20:J21)</f>
        <v>10377527.980000002</v>
      </c>
    </row>
    <row r="25" spans="1:11" s="183" customFormat="1" ht="12" x14ac:dyDescent="0.2">
      <c r="A25" s="183" t="s">
        <v>116</v>
      </c>
      <c r="C25" s="184"/>
      <c r="D25" s="185"/>
      <c r="E25" s="185"/>
    </row>
    <row r="26" spans="1:11" s="183" customFormat="1" ht="12" x14ac:dyDescent="0.2">
      <c r="A26" s="183" t="s">
        <v>117</v>
      </c>
      <c r="C26" s="184"/>
      <c r="D26" s="185"/>
      <c r="E26" s="185"/>
    </row>
    <row r="27" spans="1:11" s="183" customFormat="1" ht="12" x14ac:dyDescent="0.2">
      <c r="A27" s="183" t="s">
        <v>118</v>
      </c>
      <c r="C27" s="184"/>
      <c r="D27" s="185"/>
      <c r="E27" s="185"/>
    </row>
    <row r="28" spans="1:11" s="183" customFormat="1" ht="12" x14ac:dyDescent="0.2">
      <c r="A28" s="183" t="s">
        <v>119</v>
      </c>
      <c r="C28" s="184"/>
      <c r="D28" s="185"/>
      <c r="E28" s="185"/>
    </row>
    <row r="29" spans="1:11" s="183" customFormat="1" ht="12" x14ac:dyDescent="0.2">
      <c r="A29" s="183" t="s">
        <v>120</v>
      </c>
      <c r="C29" s="184"/>
      <c r="D29" s="185"/>
      <c r="E29" s="185"/>
    </row>
    <row r="30" spans="1:11" s="183" customFormat="1" ht="12" x14ac:dyDescent="0.2">
      <c r="A30" s="183" t="s">
        <v>121</v>
      </c>
      <c r="C30" s="184"/>
      <c r="D30" s="185"/>
      <c r="E30" s="185"/>
    </row>
    <row r="31" spans="1:11" s="183" customFormat="1" ht="12" x14ac:dyDescent="0.2">
      <c r="A31" s="183" t="s">
        <v>122</v>
      </c>
      <c r="C31" s="184"/>
      <c r="D31" s="185"/>
      <c r="E31" s="185"/>
    </row>
    <row r="32" spans="1:11" x14ac:dyDescent="0.25">
      <c r="A32" s="183" t="s">
        <v>123</v>
      </c>
    </row>
  </sheetData>
  <sheetProtection password="9EB5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2" zoomScale="93" zoomScaleNormal="85" zoomScaleSheetLayoutView="93" workbookViewId="0">
      <selection activeCell="G37" sqref="G37"/>
    </sheetView>
  </sheetViews>
  <sheetFormatPr defaultRowHeight="15" x14ac:dyDescent="0.25"/>
  <cols>
    <col min="1" max="1" width="5.42578125" style="186" customWidth="1"/>
    <col min="2" max="2" width="12.140625" style="186" customWidth="1"/>
    <col min="3" max="3" width="31.140625" style="186" customWidth="1"/>
    <col min="4" max="4" width="18.140625" style="186" customWidth="1"/>
    <col min="5" max="5" width="19.140625" style="186" customWidth="1"/>
    <col min="6" max="6" width="19.42578125" style="188" hidden="1" customWidth="1"/>
    <col min="7" max="7" width="26.7109375" style="188" customWidth="1"/>
    <col min="8" max="8" width="19.28515625" style="186" customWidth="1"/>
    <col min="9" max="9" width="19.140625" style="186" customWidth="1"/>
    <col min="10" max="10" width="18" style="186" hidden="1" customWidth="1"/>
    <col min="11" max="11" width="18.28515625" style="187" hidden="1" customWidth="1"/>
    <col min="12" max="16384" width="9.140625" style="186"/>
  </cols>
  <sheetData>
    <row r="1" spans="1:11" x14ac:dyDescent="0.25">
      <c r="A1" s="189" t="s">
        <v>194</v>
      </c>
      <c r="B1" s="189"/>
      <c r="C1" s="243"/>
      <c r="D1" s="191"/>
      <c r="E1" s="235"/>
      <c r="F1" s="234"/>
      <c r="G1" s="233"/>
      <c r="H1" s="189"/>
      <c r="I1" s="189"/>
    </row>
    <row r="2" spans="1:11" x14ac:dyDescent="0.25">
      <c r="A2" s="189"/>
      <c r="B2" s="189"/>
      <c r="C2" s="243"/>
      <c r="D2" s="191"/>
      <c r="E2" s="235"/>
      <c r="F2" s="234"/>
      <c r="G2" s="233"/>
      <c r="H2" s="189"/>
      <c r="I2" s="189"/>
    </row>
    <row r="3" spans="1:11" ht="15.75" x14ac:dyDescent="0.25">
      <c r="A3" s="294" t="s">
        <v>95</v>
      </c>
      <c r="B3" s="294"/>
      <c r="C3" s="294"/>
      <c r="D3" s="294"/>
      <c r="E3" s="294"/>
      <c r="F3" s="294"/>
      <c r="G3" s="294"/>
      <c r="H3" s="294"/>
      <c r="I3" s="294"/>
    </row>
    <row r="4" spans="1:11" ht="18" x14ac:dyDescent="0.25">
      <c r="A4" s="295" t="s">
        <v>193</v>
      </c>
      <c r="B4" s="295"/>
      <c r="C4" s="295"/>
      <c r="D4" s="295"/>
      <c r="E4" s="295"/>
      <c r="F4" s="295"/>
      <c r="G4" s="295"/>
      <c r="H4" s="295"/>
      <c r="I4" s="295"/>
    </row>
    <row r="5" spans="1:11" ht="18" x14ac:dyDescent="0.25">
      <c r="A5" s="296" t="s">
        <v>96</v>
      </c>
      <c r="B5" s="296"/>
      <c r="C5" s="296"/>
      <c r="D5" s="296"/>
      <c r="E5" s="296"/>
      <c r="F5" s="296"/>
      <c r="G5" s="296"/>
      <c r="H5" s="296"/>
      <c r="I5" s="296"/>
    </row>
    <row r="6" spans="1:11" ht="18" x14ac:dyDescent="0.25">
      <c r="A6" s="297" t="s">
        <v>192</v>
      </c>
      <c r="B6" s="297"/>
      <c r="C6" s="297"/>
      <c r="D6" s="297"/>
      <c r="E6" s="297"/>
      <c r="F6" s="297"/>
      <c r="G6" s="297"/>
      <c r="H6" s="297"/>
      <c r="I6" s="297"/>
    </row>
    <row r="7" spans="1:11" ht="18" x14ac:dyDescent="0.25">
      <c r="A7" s="238"/>
      <c r="B7" s="238"/>
      <c r="C7" s="242"/>
      <c r="D7" s="238"/>
      <c r="E7" s="241"/>
      <c r="F7" s="240"/>
      <c r="G7" s="239"/>
      <c r="H7" s="238"/>
      <c r="I7" s="238"/>
    </row>
    <row r="8" spans="1:11" ht="18" x14ac:dyDescent="0.25">
      <c r="A8" s="298" t="s">
        <v>191</v>
      </c>
      <c r="B8" s="298"/>
      <c r="C8" s="298"/>
      <c r="D8" s="298"/>
      <c r="E8" s="298"/>
      <c r="F8" s="298"/>
      <c r="G8" s="298"/>
      <c r="H8" s="298"/>
      <c r="I8" s="298"/>
    </row>
    <row r="9" spans="1:11" x14ac:dyDescent="0.25">
      <c r="A9" s="237"/>
      <c r="B9" s="237"/>
      <c r="C9" s="236"/>
      <c r="D9" s="191"/>
      <c r="E9" s="235"/>
      <c r="F9" s="234"/>
      <c r="G9" s="233"/>
      <c r="H9" s="189"/>
      <c r="I9" s="189"/>
    </row>
    <row r="10" spans="1:11" ht="57" x14ac:dyDescent="0.25">
      <c r="A10" s="232" t="s">
        <v>190</v>
      </c>
      <c r="B10" s="230" t="s">
        <v>189</v>
      </c>
      <c r="C10" s="230" t="s">
        <v>188</v>
      </c>
      <c r="D10" s="230" t="s">
        <v>187</v>
      </c>
      <c r="E10" s="230" t="s">
        <v>186</v>
      </c>
      <c r="F10" s="231" t="s">
        <v>185</v>
      </c>
      <c r="G10" s="231" t="s">
        <v>184</v>
      </c>
      <c r="H10" s="230" t="s">
        <v>183</v>
      </c>
      <c r="I10" s="230" t="s">
        <v>182</v>
      </c>
      <c r="J10" s="229" t="s">
        <v>181</v>
      </c>
      <c r="K10" s="228" t="s">
        <v>180</v>
      </c>
    </row>
    <row r="11" spans="1:11" ht="75" customHeight="1" x14ac:dyDescent="0.25">
      <c r="A11" s="211">
        <v>1</v>
      </c>
      <c r="B11" s="216">
        <v>8599423</v>
      </c>
      <c r="C11" s="209" t="s">
        <v>179</v>
      </c>
      <c r="D11" s="208">
        <v>1295000</v>
      </c>
      <c r="E11" s="209" t="s">
        <v>178</v>
      </c>
      <c r="F11" s="220" t="s">
        <v>177</v>
      </c>
      <c r="G11" s="220" t="s">
        <v>176</v>
      </c>
      <c r="H11" s="208">
        <v>1295000</v>
      </c>
      <c r="I11" s="226">
        <v>44685</v>
      </c>
      <c r="J11" s="226">
        <v>44643</v>
      </c>
      <c r="K11" s="226">
        <v>44671</v>
      </c>
    </row>
    <row r="12" spans="1:11" ht="47.25" x14ac:dyDescent="0.25">
      <c r="A12" s="211">
        <v>2</v>
      </c>
      <c r="B12" s="216">
        <v>8599440</v>
      </c>
      <c r="C12" s="209" t="s">
        <v>175</v>
      </c>
      <c r="D12" s="208">
        <v>5325300</v>
      </c>
      <c r="E12" s="209" t="s">
        <v>174</v>
      </c>
      <c r="F12" s="205" t="s">
        <v>137</v>
      </c>
      <c r="G12" s="205" t="s">
        <v>136</v>
      </c>
      <c r="H12" s="208">
        <v>5324572.5</v>
      </c>
      <c r="I12" s="226">
        <v>44685</v>
      </c>
      <c r="J12" s="226">
        <v>44643</v>
      </c>
      <c r="K12" s="226">
        <v>44671</v>
      </c>
    </row>
    <row r="13" spans="1:11" ht="78.75" x14ac:dyDescent="0.25">
      <c r="A13" s="211">
        <v>3</v>
      </c>
      <c r="B13" s="218">
        <v>8673254</v>
      </c>
      <c r="C13" s="224" t="s">
        <v>173</v>
      </c>
      <c r="D13" s="225">
        <v>500000</v>
      </c>
      <c r="E13" s="224" t="s">
        <v>133</v>
      </c>
      <c r="F13" s="206" t="s">
        <v>132</v>
      </c>
      <c r="G13" s="205" t="s">
        <v>131</v>
      </c>
      <c r="H13" s="225">
        <v>482760</v>
      </c>
      <c r="I13" s="222">
        <v>44711</v>
      </c>
      <c r="J13" s="203" t="s">
        <v>129</v>
      </c>
      <c r="K13" s="213" t="s">
        <v>129</v>
      </c>
    </row>
    <row r="14" spans="1:11" ht="31.5" x14ac:dyDescent="0.25">
      <c r="A14" s="211">
        <v>4</v>
      </c>
      <c r="B14" s="218">
        <v>8712346</v>
      </c>
      <c r="C14" s="224" t="s">
        <v>165</v>
      </c>
      <c r="D14" s="225">
        <v>450000</v>
      </c>
      <c r="E14" s="224" t="s">
        <v>164</v>
      </c>
      <c r="F14" s="206" t="s">
        <v>163</v>
      </c>
      <c r="G14" s="220" t="s">
        <v>162</v>
      </c>
      <c r="H14" s="223">
        <v>448650</v>
      </c>
      <c r="I14" s="222">
        <v>44720</v>
      </c>
      <c r="J14" s="203" t="s">
        <v>129</v>
      </c>
      <c r="K14" s="227" t="s">
        <v>129</v>
      </c>
    </row>
    <row r="15" spans="1:11" ht="78.75" x14ac:dyDescent="0.25">
      <c r="A15" s="211">
        <v>5</v>
      </c>
      <c r="B15" s="216">
        <v>8682274</v>
      </c>
      <c r="C15" s="209" t="s">
        <v>172</v>
      </c>
      <c r="D15" s="208">
        <v>1500000</v>
      </c>
      <c r="E15" s="209" t="s">
        <v>149</v>
      </c>
      <c r="F15" s="206" t="s">
        <v>148</v>
      </c>
      <c r="G15" s="205" t="s">
        <v>147</v>
      </c>
      <c r="H15" s="217">
        <v>1480000</v>
      </c>
      <c r="I15" s="226">
        <v>44725</v>
      </c>
      <c r="J15" s="203" t="s">
        <v>129</v>
      </c>
      <c r="K15" s="213" t="s">
        <v>166</v>
      </c>
    </row>
    <row r="16" spans="1:11" ht="63" x14ac:dyDescent="0.25">
      <c r="A16" s="211">
        <v>6</v>
      </c>
      <c r="B16" s="218">
        <v>8682500</v>
      </c>
      <c r="C16" s="224" t="s">
        <v>171</v>
      </c>
      <c r="D16" s="225">
        <v>2640000</v>
      </c>
      <c r="E16" s="224" t="s">
        <v>170</v>
      </c>
      <c r="F16" s="206" t="s">
        <v>169</v>
      </c>
      <c r="G16" s="205" t="s">
        <v>168</v>
      </c>
      <c r="H16" s="223">
        <v>2273370</v>
      </c>
      <c r="I16" s="222">
        <v>44725</v>
      </c>
      <c r="J16" s="203" t="s">
        <v>167</v>
      </c>
      <c r="K16" s="213" t="s">
        <v>166</v>
      </c>
    </row>
    <row r="17" spans="1:11" ht="31.5" x14ac:dyDescent="0.25">
      <c r="A17" s="211">
        <v>7</v>
      </c>
      <c r="B17" s="221">
        <v>8712346</v>
      </c>
      <c r="C17" s="209" t="s">
        <v>165</v>
      </c>
      <c r="D17" s="208">
        <v>450000</v>
      </c>
      <c r="E17" s="209" t="s">
        <v>164</v>
      </c>
      <c r="F17" s="206" t="s">
        <v>163</v>
      </c>
      <c r="G17" s="220" t="s">
        <v>162</v>
      </c>
      <c r="H17" s="217">
        <v>448650</v>
      </c>
      <c r="I17" s="215" t="s">
        <v>161</v>
      </c>
      <c r="J17" s="203" t="s">
        <v>129</v>
      </c>
      <c r="K17" s="219" t="s">
        <v>129</v>
      </c>
    </row>
    <row r="18" spans="1:11" ht="47.25" x14ac:dyDescent="0.25">
      <c r="A18" s="211">
        <v>8</v>
      </c>
      <c r="B18" s="210">
        <v>8730211</v>
      </c>
      <c r="C18" s="209" t="s">
        <v>160</v>
      </c>
      <c r="D18" s="208">
        <v>757200</v>
      </c>
      <c r="E18" s="209" t="s">
        <v>159</v>
      </c>
      <c r="F18" s="206" t="s">
        <v>158</v>
      </c>
      <c r="G18" s="205" t="s">
        <v>157</v>
      </c>
      <c r="H18" s="217">
        <v>754676</v>
      </c>
      <c r="I18" s="215" t="s">
        <v>156</v>
      </c>
      <c r="J18" s="203" t="s">
        <v>129</v>
      </c>
      <c r="K18" s="202" t="s">
        <v>129</v>
      </c>
    </row>
    <row r="19" spans="1:11" ht="47.25" x14ac:dyDescent="0.25">
      <c r="A19" s="211">
        <v>9</v>
      </c>
      <c r="B19" s="218">
        <v>8741338</v>
      </c>
      <c r="C19" s="209" t="s">
        <v>155</v>
      </c>
      <c r="D19" s="208">
        <v>1430000</v>
      </c>
      <c r="E19" s="209" t="s">
        <v>154</v>
      </c>
      <c r="F19" s="206" t="s">
        <v>153</v>
      </c>
      <c r="G19" s="205" t="s">
        <v>152</v>
      </c>
      <c r="H19" s="217">
        <v>1420000</v>
      </c>
      <c r="I19" s="215" t="s">
        <v>145</v>
      </c>
      <c r="J19" s="203" t="s">
        <v>129</v>
      </c>
      <c r="K19" s="213" t="s">
        <v>151</v>
      </c>
    </row>
    <row r="20" spans="1:11" ht="63" hidden="1" x14ac:dyDescent="0.25">
      <c r="A20" s="211"/>
      <c r="B20" s="216">
        <v>8770271</v>
      </c>
      <c r="C20" s="209" t="s">
        <v>150</v>
      </c>
      <c r="D20" s="208">
        <v>1223522</v>
      </c>
      <c r="E20" s="209" t="s">
        <v>149</v>
      </c>
      <c r="F20" s="206" t="s">
        <v>148</v>
      </c>
      <c r="G20" s="205" t="s">
        <v>147</v>
      </c>
      <c r="H20" s="217">
        <v>1221870</v>
      </c>
      <c r="I20" s="217" t="s">
        <v>146</v>
      </c>
      <c r="J20" s="203" t="s">
        <v>129</v>
      </c>
      <c r="K20" s="213" t="s">
        <v>145</v>
      </c>
    </row>
    <row r="21" spans="1:11" ht="78.75" hidden="1" x14ac:dyDescent="0.25">
      <c r="A21" s="211"/>
      <c r="B21" s="216">
        <v>8797741</v>
      </c>
      <c r="C21" s="209" t="s">
        <v>144</v>
      </c>
      <c r="D21" s="208">
        <v>7982087</v>
      </c>
      <c r="E21" s="209" t="s">
        <v>138</v>
      </c>
      <c r="F21" s="205" t="s">
        <v>137</v>
      </c>
      <c r="G21" s="205" t="s">
        <v>136</v>
      </c>
      <c r="H21" s="214">
        <v>7976387</v>
      </c>
      <c r="I21" s="209" t="s">
        <v>142</v>
      </c>
      <c r="J21" s="203" t="s">
        <v>141</v>
      </c>
      <c r="K21" s="213" t="s">
        <v>140</v>
      </c>
    </row>
    <row r="22" spans="1:11" ht="110.25" hidden="1" x14ac:dyDescent="0.25">
      <c r="A22" s="211"/>
      <c r="B22" s="216">
        <v>8797752</v>
      </c>
      <c r="C22" s="215" t="s">
        <v>143</v>
      </c>
      <c r="D22" s="208">
        <v>11633547</v>
      </c>
      <c r="E22" s="209" t="s">
        <v>138</v>
      </c>
      <c r="F22" s="205" t="s">
        <v>137</v>
      </c>
      <c r="G22" s="205" t="s">
        <v>136</v>
      </c>
      <c r="H22" s="214">
        <v>11630962</v>
      </c>
      <c r="I22" s="209" t="s">
        <v>142</v>
      </c>
      <c r="J22" s="203" t="s">
        <v>141</v>
      </c>
      <c r="K22" s="213" t="s">
        <v>140</v>
      </c>
    </row>
    <row r="23" spans="1:11" ht="47.25" hidden="1" x14ac:dyDescent="0.25">
      <c r="A23" s="211"/>
      <c r="B23" s="212">
        <v>8915378</v>
      </c>
      <c r="C23" s="209" t="s">
        <v>139</v>
      </c>
      <c r="D23" s="208">
        <v>2213310</v>
      </c>
      <c r="E23" s="209" t="s">
        <v>138</v>
      </c>
      <c r="F23" s="205" t="s">
        <v>137</v>
      </c>
      <c r="G23" s="205" t="s">
        <v>136</v>
      </c>
      <c r="H23" s="204">
        <v>2209701</v>
      </c>
      <c r="I23" s="202" t="s">
        <v>130</v>
      </c>
      <c r="J23" s="203" t="s">
        <v>135</v>
      </c>
      <c r="K23" s="202" t="s">
        <v>128</v>
      </c>
    </row>
    <row r="24" spans="1:11" ht="63" hidden="1" x14ac:dyDescent="0.25">
      <c r="A24" s="211"/>
      <c r="B24" s="210">
        <v>8915406</v>
      </c>
      <c r="C24" s="209" t="s">
        <v>134</v>
      </c>
      <c r="D24" s="208">
        <v>1800000</v>
      </c>
      <c r="E24" s="207" t="s">
        <v>133</v>
      </c>
      <c r="F24" s="206" t="s">
        <v>132</v>
      </c>
      <c r="G24" s="205" t="s">
        <v>131</v>
      </c>
      <c r="H24" s="204">
        <v>1788000</v>
      </c>
      <c r="I24" s="202" t="s">
        <v>130</v>
      </c>
      <c r="J24" s="203" t="s">
        <v>129</v>
      </c>
      <c r="K24" s="202" t="s">
        <v>128</v>
      </c>
    </row>
    <row r="25" spans="1:11" x14ac:dyDescent="0.25">
      <c r="A25" s="299" t="s">
        <v>127</v>
      </c>
      <c r="B25" s="299"/>
      <c r="C25" s="299"/>
      <c r="D25" s="299"/>
      <c r="E25" s="299"/>
      <c r="F25" s="299"/>
      <c r="G25" s="299"/>
      <c r="H25" s="299"/>
      <c r="I25" s="299"/>
      <c r="J25" s="201"/>
      <c r="K25" s="200"/>
    </row>
    <row r="26" spans="1:11" x14ac:dyDescent="0.25">
      <c r="A26" s="198"/>
      <c r="B26" s="198"/>
      <c r="C26" s="198"/>
      <c r="D26" s="198"/>
      <c r="E26" s="198"/>
      <c r="F26" s="199"/>
      <c r="G26" s="199"/>
      <c r="H26" s="198"/>
      <c r="I26" s="198"/>
    </row>
    <row r="28" spans="1:11" ht="15" customHeight="1" x14ac:dyDescent="0.25">
      <c r="A28" s="300" t="s">
        <v>126</v>
      </c>
      <c r="B28" s="300"/>
      <c r="C28" s="300"/>
      <c r="D28" s="300"/>
      <c r="E28" s="300"/>
      <c r="F28" s="300"/>
      <c r="G28" s="300"/>
      <c r="H28" s="300"/>
      <c r="I28" s="300"/>
    </row>
    <row r="29" spans="1:11" x14ac:dyDescent="0.25">
      <c r="A29" s="196"/>
      <c r="B29" s="196"/>
      <c r="C29" s="196"/>
      <c r="D29" s="196"/>
      <c r="E29" s="196"/>
      <c r="F29" s="197"/>
      <c r="G29" s="197"/>
      <c r="H29" s="196"/>
    </row>
    <row r="30" spans="1:11" x14ac:dyDescent="0.25">
      <c r="A30" s="189"/>
      <c r="B30" s="189"/>
      <c r="C30" s="191"/>
      <c r="D30" s="189"/>
      <c r="E30" s="189"/>
      <c r="G30" s="190"/>
      <c r="H30" s="189"/>
    </row>
    <row r="31" spans="1:11" x14ac:dyDescent="0.25">
      <c r="A31" s="194" t="s">
        <v>125</v>
      </c>
      <c r="C31" s="195"/>
      <c r="D31" s="194"/>
      <c r="E31" s="194"/>
      <c r="F31" s="193"/>
      <c r="G31" s="192"/>
      <c r="H31" s="189"/>
    </row>
    <row r="32" spans="1:11" x14ac:dyDescent="0.25">
      <c r="A32" s="189" t="s">
        <v>124</v>
      </c>
      <c r="C32" s="191"/>
      <c r="D32" s="189"/>
      <c r="E32" s="189"/>
      <c r="G32" s="190"/>
      <c r="H32" s="189"/>
    </row>
  </sheetData>
  <sheetProtection password="9EB5" sheet="1" objects="1" scenarios="1" selectLockedCells="1" selectUnlockedCells="1"/>
  <mergeCells count="7">
    <mergeCell ref="A25:I25"/>
    <mergeCell ref="A28:I28"/>
    <mergeCell ref="A3:I3"/>
    <mergeCell ref="A4:I4"/>
    <mergeCell ref="A5:I5"/>
    <mergeCell ref="A6:I6"/>
    <mergeCell ref="A8:I8"/>
  </mergeCells>
  <pageMargins left="0.75" right="0.25" top="0.75" bottom="0.5" header="0.5" footer="0.5"/>
  <pageSetup paperSize="146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7"/>
  <sheetViews>
    <sheetView tabSelected="1" view="pageBreakPreview" zoomScale="89" zoomScaleNormal="100" zoomScaleSheetLayoutView="89" workbookViewId="0">
      <selection activeCell="C8" sqref="C8:C9"/>
    </sheetView>
  </sheetViews>
  <sheetFormatPr defaultRowHeight="15" x14ac:dyDescent="0.2"/>
  <cols>
    <col min="1" max="1" width="37.28515625" style="306" customWidth="1"/>
    <col min="2" max="2" width="30.28515625" style="306" customWidth="1"/>
    <col min="3" max="3" width="16.140625" style="306" customWidth="1"/>
    <col min="4" max="4" width="16.42578125" style="306" customWidth="1"/>
    <col min="5" max="5" width="11.140625" style="306" customWidth="1"/>
    <col min="6" max="6" width="11.140625" style="307" customWidth="1"/>
    <col min="7" max="7" width="18.5703125" style="308" customWidth="1"/>
    <col min="8" max="9" width="15.42578125" style="306" hidden="1" customWidth="1"/>
    <col min="10" max="10" width="13.5703125" style="306" customWidth="1"/>
    <col min="11" max="11" width="26.42578125" style="306" customWidth="1"/>
    <col min="12" max="12" width="22.85546875" style="308" hidden="1" customWidth="1"/>
    <col min="13" max="13" width="14.5703125" style="306" customWidth="1"/>
    <col min="14" max="14" width="15.7109375" style="308" bestFit="1" customWidth="1"/>
    <col min="15" max="15" width="15.42578125" style="308" bestFit="1" customWidth="1"/>
    <col min="16" max="16384" width="9.140625" style="306"/>
  </cols>
  <sheetData>
    <row r="1" spans="1:15" s="302" customFormat="1" ht="15.75" x14ac:dyDescent="0.2">
      <c r="A1" s="301" t="s">
        <v>195</v>
      </c>
      <c r="F1" s="303"/>
      <c r="G1" s="304"/>
      <c r="L1" s="304"/>
      <c r="N1" s="304"/>
      <c r="O1" s="304"/>
    </row>
    <row r="2" spans="1:15" s="302" customFormat="1" ht="15.75" x14ac:dyDescent="0.2">
      <c r="F2" s="303"/>
      <c r="G2" s="304"/>
      <c r="L2" s="304"/>
      <c r="N2" s="304"/>
      <c r="O2" s="304"/>
    </row>
    <row r="3" spans="1:15" s="302" customFormat="1" ht="15.75" x14ac:dyDescent="0.2">
      <c r="A3" s="305" t="s">
        <v>196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4"/>
      <c r="N3" s="304"/>
      <c r="O3" s="304"/>
    </row>
    <row r="4" spans="1:15" s="302" customFormat="1" ht="15.75" x14ac:dyDescent="0.2">
      <c r="A4" s="305" t="s">
        <v>197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4"/>
      <c r="N4" s="304"/>
      <c r="O4" s="304"/>
    </row>
    <row r="5" spans="1:15" s="302" customFormat="1" ht="15.75" x14ac:dyDescent="0.2">
      <c r="A5" s="306"/>
      <c r="B5" s="306"/>
      <c r="C5" s="306"/>
      <c r="D5" s="306"/>
      <c r="E5" s="306"/>
      <c r="F5" s="307"/>
      <c r="G5" s="308"/>
      <c r="H5" s="306"/>
      <c r="I5" s="306"/>
      <c r="J5" s="306"/>
      <c r="K5" s="306"/>
      <c r="L5" s="304"/>
      <c r="N5" s="304"/>
      <c r="O5" s="304"/>
    </row>
    <row r="6" spans="1:15" s="302" customFormat="1" ht="15.75" x14ac:dyDescent="0.2">
      <c r="A6" s="306" t="s">
        <v>198</v>
      </c>
      <c r="B6" s="306"/>
      <c r="C6" s="306"/>
      <c r="D6" s="306"/>
      <c r="E6" s="306"/>
      <c r="F6" s="307"/>
      <c r="G6" s="308"/>
      <c r="H6" s="306"/>
      <c r="I6" s="306"/>
      <c r="J6" s="306"/>
      <c r="K6" s="306"/>
      <c r="L6" s="304"/>
      <c r="N6" s="304"/>
      <c r="O6" s="304"/>
    </row>
    <row r="7" spans="1:15" s="302" customFormat="1" ht="15.75" x14ac:dyDescent="0.2">
      <c r="A7" s="306"/>
      <c r="B7" s="306"/>
      <c r="C7" s="306"/>
      <c r="D7" s="306"/>
      <c r="E7" s="306"/>
      <c r="F7" s="307"/>
      <c r="G7" s="308"/>
      <c r="H7" s="306"/>
      <c r="I7" s="306"/>
      <c r="J7" s="306"/>
      <c r="K7" s="306"/>
      <c r="L7" s="304"/>
      <c r="N7" s="304"/>
      <c r="O7" s="304"/>
    </row>
    <row r="8" spans="1:15" s="302" customFormat="1" ht="15.75" customHeight="1" x14ac:dyDescent="0.2">
      <c r="A8" s="309" t="s">
        <v>199</v>
      </c>
      <c r="B8" s="309" t="s">
        <v>200</v>
      </c>
      <c r="C8" s="309" t="s">
        <v>201</v>
      </c>
      <c r="D8" s="309" t="s">
        <v>202</v>
      </c>
      <c r="E8" s="310" t="s">
        <v>203</v>
      </c>
      <c r="F8" s="311" t="s">
        <v>204</v>
      </c>
      <c r="G8" s="312"/>
      <c r="H8" s="313" t="s">
        <v>205</v>
      </c>
      <c r="I8" s="314"/>
      <c r="J8" s="313" t="s">
        <v>206</v>
      </c>
      <c r="K8" s="313" t="s">
        <v>207</v>
      </c>
      <c r="L8" s="304"/>
      <c r="N8" s="304"/>
      <c r="O8" s="304"/>
    </row>
    <row r="9" spans="1:15" s="302" customFormat="1" ht="32.25" customHeight="1" x14ac:dyDescent="0.2">
      <c r="A9" s="315"/>
      <c r="B9" s="315"/>
      <c r="C9" s="315"/>
      <c r="D9" s="315"/>
      <c r="E9" s="316"/>
      <c r="F9" s="317" t="s">
        <v>208</v>
      </c>
      <c r="G9" s="318" t="s">
        <v>209</v>
      </c>
      <c r="H9" s="315"/>
      <c r="I9" s="319" t="s">
        <v>210</v>
      </c>
      <c r="J9" s="315"/>
      <c r="K9" s="315"/>
      <c r="L9" s="304"/>
      <c r="N9" s="304"/>
      <c r="O9" s="304"/>
    </row>
    <row r="10" spans="1:15" s="302" customFormat="1" ht="20.25" customHeight="1" x14ac:dyDescent="0.2">
      <c r="A10" s="320" t="s">
        <v>211</v>
      </c>
      <c r="B10" s="321"/>
      <c r="C10" s="322">
        <v>12906684.199999999</v>
      </c>
      <c r="D10" s="323" t="s">
        <v>212</v>
      </c>
      <c r="E10" s="321"/>
      <c r="F10" s="324">
        <f>+G10/C10</f>
        <v>0.73032258509896764</v>
      </c>
      <c r="G10" s="322">
        <f>8113996.34+547590.5+50100+370705-1382.87+229250+115784</f>
        <v>9426042.9700000007</v>
      </c>
      <c r="H10" s="322">
        <f>+C10-G10</f>
        <v>3480641.2299999986</v>
      </c>
      <c r="I10" s="322">
        <v>7649160.3399999999</v>
      </c>
      <c r="J10" s="321"/>
      <c r="K10" s="325" t="s">
        <v>213</v>
      </c>
      <c r="L10" s="304">
        <f>+C10-G10</f>
        <v>3480641.2299999986</v>
      </c>
      <c r="M10" s="326"/>
      <c r="N10" s="304"/>
      <c r="O10" s="304"/>
    </row>
    <row r="11" spans="1:15" s="302" customFormat="1" ht="45" customHeight="1" x14ac:dyDescent="0.2">
      <c r="A11" s="325" t="s">
        <v>214</v>
      </c>
      <c r="B11" s="321"/>
      <c r="C11" s="327">
        <f>1124000+6000</f>
        <v>1130000</v>
      </c>
      <c r="D11" s="328" t="s">
        <v>215</v>
      </c>
      <c r="E11" s="321"/>
      <c r="F11" s="324">
        <v>0.995</v>
      </c>
      <c r="G11" s="327">
        <v>1124557</v>
      </c>
      <c r="H11" s="327">
        <f>+C11-G11</f>
        <v>5443</v>
      </c>
      <c r="I11" s="327">
        <v>752657</v>
      </c>
      <c r="J11" s="321"/>
      <c r="K11" s="320" t="s">
        <v>213</v>
      </c>
      <c r="L11" s="304">
        <f t="shared" ref="L11:L64" si="0">+C11-G11</f>
        <v>5443</v>
      </c>
      <c r="N11" s="304"/>
      <c r="O11" s="304"/>
    </row>
    <row r="12" spans="1:15" s="302" customFormat="1" ht="30" customHeight="1" x14ac:dyDescent="0.2">
      <c r="A12" s="320" t="s">
        <v>216</v>
      </c>
      <c r="B12" s="321"/>
      <c r="C12" s="322">
        <v>399975</v>
      </c>
      <c r="D12" s="329" t="s">
        <v>217</v>
      </c>
      <c r="E12" s="321"/>
      <c r="F12" s="324">
        <f>+G12/C12</f>
        <v>0.68479529970623165</v>
      </c>
      <c r="G12" s="322">
        <v>273901</v>
      </c>
      <c r="H12" s="322">
        <f>+C12-G12</f>
        <v>126074</v>
      </c>
      <c r="I12" s="322">
        <v>273901</v>
      </c>
      <c r="J12" s="321"/>
      <c r="K12" s="325" t="s">
        <v>213</v>
      </c>
      <c r="L12" s="304">
        <f t="shared" si="0"/>
        <v>126074</v>
      </c>
      <c r="N12" s="304"/>
      <c r="O12" s="304"/>
    </row>
    <row r="13" spans="1:15" s="302" customFormat="1" ht="30" customHeight="1" x14ac:dyDescent="0.2">
      <c r="A13" s="320" t="s">
        <v>218</v>
      </c>
      <c r="B13" s="321"/>
      <c r="C13" s="322">
        <v>574675</v>
      </c>
      <c r="D13" s="323" t="s">
        <v>219</v>
      </c>
      <c r="E13" s="321"/>
      <c r="F13" s="324">
        <v>0</v>
      </c>
      <c r="G13" s="322"/>
      <c r="H13" s="322"/>
      <c r="I13" s="322"/>
      <c r="J13" s="321"/>
      <c r="K13" s="325"/>
      <c r="L13" s="304">
        <f t="shared" si="0"/>
        <v>574675</v>
      </c>
      <c r="M13" s="304"/>
      <c r="N13" s="304"/>
      <c r="O13" s="304"/>
    </row>
    <row r="14" spans="1:15" s="302" customFormat="1" ht="45" hidden="1" customHeight="1" x14ac:dyDescent="0.2">
      <c r="A14" s="320" t="s">
        <v>220</v>
      </c>
      <c r="B14" s="321" t="s">
        <v>221</v>
      </c>
      <c r="C14" s="322">
        <v>3000000</v>
      </c>
      <c r="D14" s="330" t="s">
        <v>222</v>
      </c>
      <c r="E14" s="321"/>
      <c r="F14" s="324">
        <v>1</v>
      </c>
      <c r="G14" s="322">
        <v>2284116.5</v>
      </c>
      <c r="H14" s="322"/>
      <c r="I14" s="322">
        <v>2245966.5</v>
      </c>
      <c r="J14" s="321"/>
      <c r="K14" s="320" t="s">
        <v>223</v>
      </c>
      <c r="L14" s="304">
        <f t="shared" si="0"/>
        <v>715883.5</v>
      </c>
      <c r="N14" s="304"/>
      <c r="O14" s="304"/>
    </row>
    <row r="15" spans="1:15" s="302" customFormat="1" ht="57.75" hidden="1" customHeight="1" x14ac:dyDescent="0.2">
      <c r="A15" s="320" t="s">
        <v>224</v>
      </c>
      <c r="B15" s="321" t="s">
        <v>225</v>
      </c>
      <c r="C15" s="322">
        <v>29254500</v>
      </c>
      <c r="D15" s="323"/>
      <c r="E15" s="321"/>
      <c r="F15" s="324">
        <v>0.63090000000000002</v>
      </c>
      <c r="G15" s="322">
        <f>24676047.92+4578452.08</f>
        <v>29254500</v>
      </c>
      <c r="H15" s="322">
        <f>+C15-G15</f>
        <v>0</v>
      </c>
      <c r="I15" s="322"/>
      <c r="J15" s="321"/>
      <c r="K15" s="320" t="s">
        <v>226</v>
      </c>
      <c r="L15" s="304">
        <f t="shared" si="0"/>
        <v>0</v>
      </c>
      <c r="N15" s="304"/>
      <c r="O15" s="304"/>
    </row>
    <row r="16" spans="1:15" s="302" customFormat="1" ht="45" hidden="1" customHeight="1" x14ac:dyDescent="0.2">
      <c r="A16" s="320" t="s">
        <v>227</v>
      </c>
      <c r="B16" s="321"/>
      <c r="C16" s="322">
        <v>1000000</v>
      </c>
      <c r="D16" s="329"/>
      <c r="E16" s="321"/>
      <c r="F16" s="324">
        <v>1</v>
      </c>
      <c r="G16" s="322">
        <v>735206</v>
      </c>
      <c r="H16" s="322">
        <v>264794</v>
      </c>
      <c r="I16" s="322">
        <v>735206</v>
      </c>
      <c r="J16" s="321"/>
      <c r="K16" s="320" t="s">
        <v>228</v>
      </c>
      <c r="L16" s="304">
        <f t="shared" si="0"/>
        <v>264794</v>
      </c>
      <c r="N16" s="304"/>
      <c r="O16" s="304"/>
    </row>
    <row r="17" spans="1:16" s="302" customFormat="1" ht="45" hidden="1" x14ac:dyDescent="0.2">
      <c r="A17" s="320" t="s">
        <v>229</v>
      </c>
      <c r="B17" s="325" t="s">
        <v>230</v>
      </c>
      <c r="C17" s="327">
        <v>2103093</v>
      </c>
      <c r="D17" s="328" t="s">
        <v>215</v>
      </c>
      <c r="E17" s="321"/>
      <c r="F17" s="324">
        <v>1</v>
      </c>
      <c r="G17" s="327">
        <f>1768537.48+14341.6+8875.8</f>
        <v>1791754.8800000001</v>
      </c>
      <c r="H17" s="327">
        <v>853340.52</v>
      </c>
      <c r="I17" s="327">
        <v>1782879.08</v>
      </c>
      <c r="J17" s="321"/>
      <c r="K17" s="320" t="s">
        <v>231</v>
      </c>
      <c r="L17" s="304">
        <f t="shared" si="0"/>
        <v>311338.11999999988</v>
      </c>
      <c r="N17" s="304"/>
      <c r="O17" s="304"/>
    </row>
    <row r="18" spans="1:16" ht="96" hidden="1" customHeight="1" x14ac:dyDescent="0.2">
      <c r="A18" s="320" t="s">
        <v>232</v>
      </c>
      <c r="B18" s="325" t="s">
        <v>233</v>
      </c>
      <c r="C18" s="327">
        <v>1440000</v>
      </c>
      <c r="D18" s="331" t="s">
        <v>234</v>
      </c>
      <c r="E18" s="321"/>
      <c r="F18" s="324">
        <v>1</v>
      </c>
      <c r="G18" s="327"/>
      <c r="H18" s="327">
        <v>1440000</v>
      </c>
      <c r="I18" s="327"/>
      <c r="J18" s="321"/>
      <c r="K18" s="320" t="s">
        <v>235</v>
      </c>
      <c r="L18" s="304">
        <f t="shared" si="0"/>
        <v>1440000</v>
      </c>
      <c r="N18" s="304"/>
    </row>
    <row r="19" spans="1:16" s="302" customFormat="1" ht="45" hidden="1" customHeight="1" x14ac:dyDescent="0.2">
      <c r="A19" s="320" t="s">
        <v>236</v>
      </c>
      <c r="B19" s="321"/>
      <c r="C19" s="327">
        <v>50000</v>
      </c>
      <c r="D19" s="328" t="s">
        <v>237</v>
      </c>
      <c r="E19" s="321"/>
      <c r="F19" s="324">
        <v>1</v>
      </c>
      <c r="G19" s="327">
        <v>50000</v>
      </c>
      <c r="H19" s="327"/>
      <c r="I19" s="327"/>
      <c r="J19" s="321"/>
      <c r="K19" s="320" t="s">
        <v>238</v>
      </c>
      <c r="L19" s="304">
        <f t="shared" si="0"/>
        <v>0</v>
      </c>
      <c r="N19" s="304"/>
      <c r="O19" s="304"/>
    </row>
    <row r="20" spans="1:16" s="302" customFormat="1" ht="45" hidden="1" x14ac:dyDescent="0.2">
      <c r="A20" s="320" t="s">
        <v>229</v>
      </c>
      <c r="B20" s="325" t="s">
        <v>230</v>
      </c>
      <c r="C20" s="327">
        <v>2103093</v>
      </c>
      <c r="D20" s="331" t="s">
        <v>239</v>
      </c>
      <c r="E20" s="321"/>
      <c r="F20" s="324">
        <v>0.5</v>
      </c>
      <c r="G20" s="327"/>
      <c r="H20" s="327"/>
      <c r="I20" s="327"/>
      <c r="J20" s="321"/>
      <c r="K20" s="320" t="s">
        <v>231</v>
      </c>
      <c r="L20" s="304">
        <f t="shared" si="0"/>
        <v>2103093</v>
      </c>
      <c r="N20" s="304"/>
      <c r="O20" s="304"/>
    </row>
    <row r="21" spans="1:16" s="302" customFormat="1" ht="60" hidden="1" x14ac:dyDescent="0.2">
      <c r="A21" s="332" t="s">
        <v>240</v>
      </c>
      <c r="B21" s="333" t="s">
        <v>241</v>
      </c>
      <c r="C21" s="334">
        <v>1822247.42</v>
      </c>
      <c r="D21" s="331" t="s">
        <v>239</v>
      </c>
      <c r="E21" s="335"/>
      <c r="F21" s="336">
        <v>1</v>
      </c>
      <c r="G21" s="334">
        <v>1822247.42</v>
      </c>
      <c r="H21" s="334"/>
      <c r="I21" s="334"/>
      <c r="J21" s="335"/>
      <c r="K21" s="337" t="s">
        <v>242</v>
      </c>
      <c r="L21" s="304">
        <f t="shared" si="0"/>
        <v>0</v>
      </c>
      <c r="N21" s="304"/>
      <c r="O21" s="304"/>
    </row>
    <row r="22" spans="1:16" s="302" customFormat="1" ht="105" hidden="1" x14ac:dyDescent="0.2">
      <c r="A22" s="320" t="s">
        <v>243</v>
      </c>
      <c r="B22" s="333" t="s">
        <v>244</v>
      </c>
      <c r="C22" s="338">
        <v>7077100</v>
      </c>
      <c r="D22" s="331" t="s">
        <v>245</v>
      </c>
      <c r="E22" s="335"/>
      <c r="F22" s="336">
        <v>1</v>
      </c>
      <c r="G22" s="322">
        <f>6265426.1+776797.34</f>
        <v>7042223.4399999995</v>
      </c>
      <c r="H22" s="338">
        <f>+C22-G22</f>
        <v>34876.560000000522</v>
      </c>
      <c r="I22" s="335"/>
      <c r="J22" s="335"/>
      <c r="K22" s="339" t="s">
        <v>246</v>
      </c>
      <c r="L22" s="304">
        <f t="shared" si="0"/>
        <v>34876.560000000522</v>
      </c>
      <c r="N22" s="304"/>
      <c r="O22" s="304"/>
    </row>
    <row r="23" spans="1:16" s="302" customFormat="1" ht="30" x14ac:dyDescent="0.2">
      <c r="A23" s="320" t="s">
        <v>247</v>
      </c>
      <c r="B23" s="333" t="s">
        <v>244</v>
      </c>
      <c r="C23" s="338">
        <v>13750201</v>
      </c>
      <c r="D23" s="331" t="s">
        <v>248</v>
      </c>
      <c r="E23" s="335"/>
      <c r="F23" s="336"/>
      <c r="G23" s="338"/>
      <c r="H23" s="338"/>
      <c r="I23" s="335"/>
      <c r="J23" s="335"/>
      <c r="K23" s="339" t="s">
        <v>249</v>
      </c>
      <c r="L23" s="304">
        <f t="shared" si="0"/>
        <v>13750201</v>
      </c>
      <c r="N23" s="304"/>
      <c r="O23" s="304"/>
    </row>
    <row r="24" spans="1:16" s="302" customFormat="1" ht="105" hidden="1" x14ac:dyDescent="0.2">
      <c r="A24" s="325" t="s">
        <v>250</v>
      </c>
      <c r="B24" s="333"/>
      <c r="C24" s="338">
        <v>3500000</v>
      </c>
      <c r="D24" s="340" t="s">
        <v>248</v>
      </c>
      <c r="E24" s="335"/>
      <c r="F24" s="336">
        <v>1</v>
      </c>
      <c r="G24" s="338">
        <v>3490000</v>
      </c>
      <c r="H24" s="338"/>
      <c r="I24" s="335"/>
      <c r="J24" s="335"/>
      <c r="K24" s="339" t="s">
        <v>251</v>
      </c>
      <c r="L24" s="304">
        <f t="shared" si="0"/>
        <v>10000</v>
      </c>
      <c r="N24" s="304"/>
      <c r="O24" s="304"/>
      <c r="P24" s="302" t="s">
        <v>252</v>
      </c>
    </row>
    <row r="25" spans="1:16" s="302" customFormat="1" ht="17.25" customHeight="1" x14ac:dyDescent="0.2">
      <c r="A25" s="341" t="s">
        <v>253</v>
      </c>
      <c r="B25" s="342"/>
      <c r="C25" s="343"/>
      <c r="D25" s="342"/>
      <c r="E25" s="344"/>
      <c r="F25" s="345"/>
      <c r="G25" s="346"/>
      <c r="H25" s="346"/>
      <c r="I25" s="346"/>
      <c r="J25" s="342"/>
      <c r="K25" s="347"/>
      <c r="L25" s="304">
        <f t="shared" si="0"/>
        <v>0</v>
      </c>
      <c r="N25" s="304"/>
      <c r="O25" s="304"/>
    </row>
    <row r="26" spans="1:16" s="302" customFormat="1" ht="15.75" x14ac:dyDescent="0.2">
      <c r="A26" s="348" t="s">
        <v>254</v>
      </c>
      <c r="B26" s="349" t="s">
        <v>255</v>
      </c>
      <c r="C26" s="350">
        <v>34500000</v>
      </c>
      <c r="D26" s="351" t="s">
        <v>256</v>
      </c>
      <c r="E26" s="352"/>
      <c r="F26" s="353">
        <v>1</v>
      </c>
      <c r="G26" s="350">
        <v>34167234.310000002</v>
      </c>
      <c r="H26" s="350">
        <v>332765.68999999762</v>
      </c>
      <c r="I26" s="350">
        <v>34167234.310000002</v>
      </c>
      <c r="J26" s="352"/>
      <c r="K26" s="349" t="s">
        <v>257</v>
      </c>
      <c r="L26" s="304">
        <f t="shared" si="0"/>
        <v>332765.68999999762</v>
      </c>
      <c r="N26" s="304"/>
      <c r="O26" s="304"/>
    </row>
    <row r="27" spans="1:16" s="302" customFormat="1" ht="48.75" customHeight="1" x14ac:dyDescent="0.2">
      <c r="A27" s="337" t="s">
        <v>258</v>
      </c>
      <c r="B27" s="354"/>
      <c r="C27" s="355"/>
      <c r="D27" s="356"/>
      <c r="E27" s="335"/>
      <c r="F27" s="357"/>
      <c r="G27" s="355"/>
      <c r="H27" s="355"/>
      <c r="I27" s="355"/>
      <c r="J27" s="335"/>
      <c r="K27" s="354"/>
      <c r="L27" s="304">
        <f t="shared" si="0"/>
        <v>0</v>
      </c>
      <c r="N27" s="304"/>
      <c r="O27" s="304"/>
    </row>
    <row r="28" spans="1:16" s="302" customFormat="1" ht="30" x14ac:dyDescent="0.2">
      <c r="A28" s="358" t="s">
        <v>259</v>
      </c>
      <c r="B28" s="342"/>
      <c r="C28" s="346"/>
      <c r="D28" s="359"/>
      <c r="E28" s="342"/>
      <c r="F28" s="345"/>
      <c r="G28" s="346"/>
      <c r="H28" s="346"/>
      <c r="I28" s="346"/>
      <c r="J28" s="342"/>
      <c r="K28" s="347"/>
      <c r="L28" s="304">
        <f t="shared" si="0"/>
        <v>0</v>
      </c>
      <c r="N28" s="304"/>
      <c r="O28" s="304"/>
    </row>
    <row r="29" spans="1:16" s="302" customFormat="1" ht="15.75" x14ac:dyDescent="0.2">
      <c r="A29" s="358" t="s">
        <v>260</v>
      </c>
      <c r="B29" s="342"/>
      <c r="C29" s="346"/>
      <c r="D29" s="359"/>
      <c r="E29" s="342"/>
      <c r="F29" s="345"/>
      <c r="G29" s="346"/>
      <c r="H29" s="346"/>
      <c r="I29" s="346"/>
      <c r="J29" s="342"/>
      <c r="K29" s="347"/>
      <c r="L29" s="304">
        <f t="shared" si="0"/>
        <v>0</v>
      </c>
      <c r="N29" s="304"/>
      <c r="O29" s="304"/>
    </row>
    <row r="30" spans="1:16" s="302" customFormat="1" ht="17.25" customHeight="1" x14ac:dyDescent="0.2">
      <c r="A30" s="333" t="s">
        <v>261</v>
      </c>
      <c r="B30" s="333" t="s">
        <v>262</v>
      </c>
      <c r="C30" s="338">
        <v>15000000</v>
      </c>
      <c r="D30" s="333" t="s">
        <v>263</v>
      </c>
      <c r="E30" s="335"/>
      <c r="F30" s="336">
        <v>1</v>
      </c>
      <c r="G30" s="338">
        <v>14280464.15</v>
      </c>
      <c r="H30" s="338">
        <v>719535.84999999963</v>
      </c>
      <c r="I30" s="338">
        <v>14280464.15</v>
      </c>
      <c r="J30" s="335"/>
      <c r="K30" s="333" t="s">
        <v>257</v>
      </c>
      <c r="L30" s="304">
        <f t="shared" si="0"/>
        <v>719535.84999999963</v>
      </c>
      <c r="N30" s="304"/>
      <c r="O30" s="304"/>
    </row>
    <row r="31" spans="1:16" s="302" customFormat="1" ht="17.25" customHeight="1" x14ac:dyDescent="0.2">
      <c r="A31" s="347" t="s">
        <v>264</v>
      </c>
      <c r="B31" s="347" t="s">
        <v>265</v>
      </c>
      <c r="C31" s="346">
        <v>40745187</v>
      </c>
      <c r="D31" s="347" t="s">
        <v>263</v>
      </c>
      <c r="E31" s="342"/>
      <c r="F31" s="353">
        <f>+G31/C31</f>
        <v>0.92150748995212617</v>
      </c>
      <c r="G31" s="350">
        <f>24149995+3998000+4499000+4900000</f>
        <v>37546995</v>
      </c>
      <c r="H31" s="350">
        <v>12597192</v>
      </c>
      <c r="I31" s="350">
        <v>37546995</v>
      </c>
      <c r="J31" s="342"/>
      <c r="K31" s="349" t="s">
        <v>213</v>
      </c>
      <c r="L31" s="304">
        <f t="shared" si="0"/>
        <v>3198192</v>
      </c>
      <c r="N31" s="304"/>
      <c r="O31" s="304"/>
    </row>
    <row r="32" spans="1:16" s="302" customFormat="1" ht="17.25" customHeight="1" x14ac:dyDescent="0.2">
      <c r="A32" s="333" t="s">
        <v>266</v>
      </c>
      <c r="B32" s="335"/>
      <c r="C32" s="338"/>
      <c r="D32" s="333"/>
      <c r="E32" s="335"/>
      <c r="F32" s="357"/>
      <c r="G32" s="355"/>
      <c r="H32" s="355"/>
      <c r="I32" s="355"/>
      <c r="J32" s="335"/>
      <c r="K32" s="354"/>
      <c r="L32" s="304">
        <f t="shared" si="0"/>
        <v>0</v>
      </c>
      <c r="N32" s="304"/>
      <c r="O32" s="304"/>
    </row>
    <row r="33" spans="1:15" s="302" customFormat="1" ht="17.25" customHeight="1" x14ac:dyDescent="0.2">
      <c r="A33" s="347" t="s">
        <v>267</v>
      </c>
      <c r="B33" s="342"/>
      <c r="C33" s="346"/>
      <c r="D33" s="347"/>
      <c r="E33" s="342"/>
      <c r="F33" s="360"/>
      <c r="G33" s="346"/>
      <c r="H33" s="342"/>
      <c r="I33" s="342"/>
      <c r="J33" s="342"/>
      <c r="K33" s="361" t="s">
        <v>213</v>
      </c>
      <c r="L33" s="304">
        <f t="shared" si="0"/>
        <v>0</v>
      </c>
      <c r="N33" s="304"/>
      <c r="O33" s="304"/>
    </row>
    <row r="34" spans="1:15" s="302" customFormat="1" ht="17.25" customHeight="1" x14ac:dyDescent="0.2">
      <c r="A34" s="333" t="s">
        <v>268</v>
      </c>
      <c r="B34" s="335"/>
      <c r="C34" s="338">
        <v>4000000</v>
      </c>
      <c r="D34" s="333" t="s">
        <v>263</v>
      </c>
      <c r="E34" s="335"/>
      <c r="F34" s="336">
        <f>+G34/C34</f>
        <v>0.89549956000000008</v>
      </c>
      <c r="G34" s="338">
        <f>335500+3175550+46898.24+24050</f>
        <v>3581998.24</v>
      </c>
      <c r="H34" s="338">
        <f>+C34-G34</f>
        <v>418001.75999999978</v>
      </c>
      <c r="I34" s="338">
        <v>3581998.24</v>
      </c>
      <c r="J34" s="335"/>
      <c r="K34" s="362"/>
      <c r="L34" s="304">
        <f t="shared" si="0"/>
        <v>418001.75999999978</v>
      </c>
      <c r="N34" s="304"/>
      <c r="O34" s="304"/>
    </row>
    <row r="35" spans="1:15" s="302" customFormat="1" ht="15.75" x14ac:dyDescent="0.2">
      <c r="A35" s="363" t="s">
        <v>269</v>
      </c>
      <c r="B35" s="352"/>
      <c r="C35" s="364"/>
      <c r="D35" s="352"/>
      <c r="E35" s="352"/>
      <c r="F35" s="365"/>
      <c r="G35" s="364"/>
      <c r="H35" s="352"/>
      <c r="I35" s="352"/>
      <c r="J35" s="352"/>
      <c r="K35" s="348"/>
      <c r="L35" s="304">
        <f t="shared" si="0"/>
        <v>0</v>
      </c>
      <c r="N35" s="304"/>
      <c r="O35" s="304"/>
    </row>
    <row r="36" spans="1:15" s="302" customFormat="1" ht="15.75" x14ac:dyDescent="0.2">
      <c r="A36" s="361" t="s">
        <v>270</v>
      </c>
      <c r="B36" s="352"/>
      <c r="C36" s="364"/>
      <c r="D36" s="352"/>
      <c r="E36" s="352"/>
      <c r="F36" s="365"/>
      <c r="G36" s="364"/>
      <c r="H36" s="352"/>
      <c r="I36" s="352"/>
      <c r="J36" s="352"/>
      <c r="K36" s="366" t="s">
        <v>271</v>
      </c>
      <c r="L36" s="304">
        <f t="shared" si="0"/>
        <v>0</v>
      </c>
      <c r="N36" s="304"/>
      <c r="O36" s="304"/>
    </row>
    <row r="37" spans="1:15" s="302" customFormat="1" ht="15.75" x14ac:dyDescent="0.2">
      <c r="A37" s="367"/>
      <c r="B37" s="347" t="s">
        <v>272</v>
      </c>
      <c r="C37" s="346">
        <v>500000</v>
      </c>
      <c r="D37" s="368">
        <v>43030</v>
      </c>
      <c r="E37" s="342"/>
      <c r="F37" s="345">
        <v>1</v>
      </c>
      <c r="G37" s="346"/>
      <c r="H37" s="342"/>
      <c r="I37" s="346"/>
      <c r="J37" s="342"/>
      <c r="K37" s="369"/>
      <c r="L37" s="304">
        <f t="shared" si="0"/>
        <v>500000</v>
      </c>
      <c r="N37" s="304"/>
      <c r="O37" s="304"/>
    </row>
    <row r="38" spans="1:15" s="302" customFormat="1" ht="15.75" x14ac:dyDescent="0.2">
      <c r="A38" s="367"/>
      <c r="B38" s="347" t="s">
        <v>273</v>
      </c>
      <c r="C38" s="346">
        <v>1060000</v>
      </c>
      <c r="D38" s="368">
        <v>43030</v>
      </c>
      <c r="E38" s="342"/>
      <c r="F38" s="345">
        <v>1</v>
      </c>
      <c r="G38" s="346"/>
      <c r="H38" s="342"/>
      <c r="I38" s="342"/>
      <c r="J38" s="342"/>
      <c r="K38" s="369"/>
      <c r="L38" s="304">
        <f t="shared" si="0"/>
        <v>1060000</v>
      </c>
      <c r="N38" s="304"/>
      <c r="O38" s="304"/>
    </row>
    <row r="39" spans="1:15" s="302" customFormat="1" ht="15.75" x14ac:dyDescent="0.2">
      <c r="A39" s="362"/>
      <c r="B39" s="335"/>
      <c r="C39" s="338"/>
      <c r="D39" s="335"/>
      <c r="E39" s="335"/>
      <c r="F39" s="370"/>
      <c r="G39" s="338"/>
      <c r="H39" s="335"/>
      <c r="I39" s="335"/>
      <c r="J39" s="335"/>
      <c r="K39" s="371"/>
      <c r="L39" s="304">
        <f t="shared" si="0"/>
        <v>0</v>
      </c>
      <c r="N39" s="304"/>
      <c r="O39" s="304"/>
    </row>
    <row r="40" spans="1:15" ht="45" x14ac:dyDescent="0.2">
      <c r="A40" s="320" t="s">
        <v>274</v>
      </c>
      <c r="B40" s="325"/>
      <c r="C40" s="327">
        <v>10647492</v>
      </c>
      <c r="D40" s="331" t="s">
        <v>275</v>
      </c>
      <c r="E40" s="321"/>
      <c r="F40" s="324"/>
      <c r="G40" s="327"/>
      <c r="H40" s="327"/>
      <c r="I40" s="327"/>
      <c r="J40" s="321"/>
      <c r="K40" s="320" t="s">
        <v>276</v>
      </c>
      <c r="L40" s="304">
        <f t="shared" si="0"/>
        <v>10647492</v>
      </c>
      <c r="N40" s="304"/>
    </row>
    <row r="41" spans="1:15" ht="15.75" hidden="1" customHeight="1" x14ac:dyDescent="0.2">
      <c r="A41" s="372" t="s">
        <v>277</v>
      </c>
      <c r="B41" s="325"/>
      <c r="C41" s="327"/>
      <c r="D41" s="331"/>
      <c r="E41" s="321"/>
      <c r="F41" s="324"/>
      <c r="G41" s="327"/>
      <c r="H41" s="327"/>
      <c r="I41" s="327"/>
      <c r="J41" s="321"/>
      <c r="K41" s="320"/>
      <c r="L41" s="304">
        <f t="shared" si="0"/>
        <v>0</v>
      </c>
      <c r="N41" s="304"/>
    </row>
    <row r="42" spans="1:15" ht="41.25" hidden="1" customHeight="1" x14ac:dyDescent="0.2">
      <c r="A42" s="320" t="s">
        <v>278</v>
      </c>
      <c r="B42" s="325"/>
      <c r="C42" s="327">
        <v>1890000</v>
      </c>
      <c r="D42" s="331" t="s">
        <v>279</v>
      </c>
      <c r="E42" s="321"/>
      <c r="F42" s="324">
        <f>948991.96/1890000</f>
        <v>0.50211214814814809</v>
      </c>
      <c r="G42" s="327">
        <f>188100+188100+316675+124446.96+131670</f>
        <v>948991.96</v>
      </c>
      <c r="H42" s="327">
        <v>1890000</v>
      </c>
      <c r="I42" s="327"/>
      <c r="J42" s="321"/>
      <c r="K42" s="320" t="s">
        <v>280</v>
      </c>
      <c r="L42" s="304">
        <f t="shared" si="0"/>
        <v>941008.04</v>
      </c>
      <c r="N42" s="304"/>
    </row>
    <row r="43" spans="1:15" ht="41.25" hidden="1" customHeight="1" x14ac:dyDescent="0.2">
      <c r="A43" s="320" t="s">
        <v>281</v>
      </c>
      <c r="B43" s="325"/>
      <c r="C43" s="327">
        <v>1264500</v>
      </c>
      <c r="D43" s="331" t="s">
        <v>282</v>
      </c>
      <c r="E43" s="321"/>
      <c r="F43" s="324">
        <v>1</v>
      </c>
      <c r="G43" s="327">
        <f>1264500-10500+10500</f>
        <v>1264500</v>
      </c>
      <c r="H43" s="327">
        <f>+C43-G43</f>
        <v>0</v>
      </c>
      <c r="I43" s="327">
        <v>1264500</v>
      </c>
      <c r="J43" s="321"/>
      <c r="K43" s="320" t="s">
        <v>238</v>
      </c>
      <c r="L43" s="304">
        <f t="shared" si="0"/>
        <v>0</v>
      </c>
      <c r="N43" s="304"/>
    </row>
    <row r="44" spans="1:15" ht="41.25" hidden="1" customHeight="1" x14ac:dyDescent="0.2">
      <c r="A44" s="320" t="s">
        <v>283</v>
      </c>
      <c r="B44" s="325"/>
      <c r="C44" s="327">
        <v>1264500</v>
      </c>
      <c r="D44" s="331" t="s">
        <v>282</v>
      </c>
      <c r="E44" s="321"/>
      <c r="F44" s="324">
        <v>1</v>
      </c>
      <c r="G44" s="327">
        <f>1264500-10500+10500</f>
        <v>1264500</v>
      </c>
      <c r="H44" s="327">
        <f>+C44-G44</f>
        <v>0</v>
      </c>
      <c r="I44" s="327">
        <v>1264500</v>
      </c>
      <c r="J44" s="321"/>
      <c r="K44" s="320" t="s">
        <v>238</v>
      </c>
      <c r="L44" s="304">
        <f t="shared" si="0"/>
        <v>0</v>
      </c>
      <c r="N44" s="304"/>
    </row>
    <row r="45" spans="1:15" ht="15.75" hidden="1" customHeight="1" x14ac:dyDescent="0.2">
      <c r="A45" s="372" t="s">
        <v>284</v>
      </c>
      <c r="B45" s="325"/>
      <c r="C45" s="327"/>
      <c r="D45" s="331"/>
      <c r="E45" s="321"/>
      <c r="F45" s="324"/>
      <c r="G45" s="327"/>
      <c r="H45" s="327"/>
      <c r="I45" s="327"/>
      <c r="J45" s="321"/>
      <c r="K45" s="320"/>
      <c r="L45" s="304">
        <f t="shared" si="0"/>
        <v>0</v>
      </c>
      <c r="N45" s="304"/>
    </row>
    <row r="46" spans="1:15" ht="90" hidden="1" x14ac:dyDescent="0.2">
      <c r="A46" s="320" t="s">
        <v>285</v>
      </c>
      <c r="B46" s="325"/>
      <c r="C46" s="327">
        <v>905000</v>
      </c>
      <c r="D46" s="331" t="s">
        <v>286</v>
      </c>
      <c r="E46" s="321"/>
      <c r="F46" s="324">
        <v>1</v>
      </c>
      <c r="G46" s="327">
        <f>111357.38+2863.64+39000+5616.38+7505+2000+61200+4455.99+2969.26+4880.54+365120+265200+4126.09</f>
        <v>876294.28</v>
      </c>
      <c r="H46" s="327">
        <f>+C46-G46</f>
        <v>28705.719999999972</v>
      </c>
      <c r="I46" s="327">
        <v>111357.38</v>
      </c>
      <c r="J46" s="321"/>
      <c r="K46" s="320" t="s">
        <v>287</v>
      </c>
      <c r="L46" s="304">
        <f t="shared" si="0"/>
        <v>28705.719999999972</v>
      </c>
      <c r="N46" s="304"/>
    </row>
    <row r="47" spans="1:15" ht="15.75" customHeight="1" x14ac:dyDescent="0.2">
      <c r="A47" s="372" t="s">
        <v>288</v>
      </c>
      <c r="B47" s="325"/>
      <c r="C47" s="327"/>
      <c r="D47" s="331"/>
      <c r="E47" s="321"/>
      <c r="F47" s="324"/>
      <c r="G47" s="327"/>
      <c r="H47" s="327"/>
      <c r="I47" s="327"/>
      <c r="J47" s="321"/>
      <c r="K47" s="320"/>
      <c r="L47" s="304">
        <f t="shared" si="0"/>
        <v>0</v>
      </c>
      <c r="N47" s="304"/>
    </row>
    <row r="48" spans="1:15" ht="47.25" customHeight="1" x14ac:dyDescent="0.2">
      <c r="A48" s="320" t="s">
        <v>289</v>
      </c>
      <c r="B48" s="325" t="s">
        <v>290</v>
      </c>
      <c r="C48" s="327">
        <v>200000</v>
      </c>
      <c r="D48" s="331" t="s">
        <v>291</v>
      </c>
      <c r="E48" s="321"/>
      <c r="F48" s="324">
        <v>1</v>
      </c>
      <c r="G48" s="327">
        <v>193836</v>
      </c>
      <c r="H48" s="327"/>
      <c r="I48" s="327"/>
      <c r="J48" s="321"/>
      <c r="K48" s="320" t="s">
        <v>292</v>
      </c>
      <c r="L48" s="304">
        <f t="shared" si="0"/>
        <v>6164</v>
      </c>
      <c r="N48" s="304"/>
    </row>
    <row r="49" spans="1:15" ht="30" customHeight="1" x14ac:dyDescent="0.2">
      <c r="A49" s="372" t="s">
        <v>293</v>
      </c>
      <c r="B49" s="325"/>
      <c r="C49" s="327"/>
      <c r="D49" s="331"/>
      <c r="E49" s="321"/>
      <c r="F49" s="324"/>
      <c r="G49" s="327"/>
      <c r="H49" s="327"/>
      <c r="I49" s="327"/>
      <c r="J49" s="321"/>
      <c r="K49" s="320"/>
      <c r="L49" s="304">
        <f t="shared" si="0"/>
        <v>0</v>
      </c>
      <c r="N49" s="304"/>
    </row>
    <row r="50" spans="1:15" ht="37.5" customHeight="1" x14ac:dyDescent="0.2">
      <c r="A50" s="320" t="s">
        <v>294</v>
      </c>
      <c r="B50" s="325"/>
      <c r="C50" s="327">
        <v>6000000</v>
      </c>
      <c r="D50" s="331" t="s">
        <v>295</v>
      </c>
      <c r="E50" s="321"/>
      <c r="F50" s="324"/>
      <c r="G50" s="327"/>
      <c r="H50" s="327"/>
      <c r="I50" s="327"/>
      <c r="J50" s="321"/>
      <c r="K50" s="320"/>
      <c r="L50" s="304">
        <f t="shared" si="0"/>
        <v>6000000</v>
      </c>
      <c r="N50" s="304"/>
    </row>
    <row r="51" spans="1:15" ht="15.75" hidden="1" x14ac:dyDescent="0.25">
      <c r="A51" s="373" t="s">
        <v>296</v>
      </c>
      <c r="B51" s="325"/>
      <c r="C51" s="327"/>
      <c r="D51" s="331"/>
      <c r="E51" s="321"/>
      <c r="F51" s="324"/>
      <c r="G51" s="327"/>
      <c r="H51" s="327"/>
      <c r="I51" s="327"/>
      <c r="J51" s="321"/>
      <c r="K51" s="320"/>
      <c r="L51" s="304">
        <f t="shared" si="0"/>
        <v>0</v>
      </c>
      <c r="N51" s="304"/>
    </row>
    <row r="52" spans="1:15" ht="90" hidden="1" x14ac:dyDescent="0.25">
      <c r="A52" s="374" t="s">
        <v>297</v>
      </c>
      <c r="B52" s="325" t="s">
        <v>290</v>
      </c>
      <c r="C52" s="327">
        <v>5000000</v>
      </c>
      <c r="D52" s="375" t="s">
        <v>298</v>
      </c>
      <c r="E52" s="321"/>
      <c r="F52" s="324">
        <v>1</v>
      </c>
      <c r="G52" s="327">
        <f>5000000-36738</f>
        <v>4963262</v>
      </c>
      <c r="H52" s="327"/>
      <c r="I52" s="327"/>
      <c r="J52" s="321"/>
      <c r="K52" s="320" t="s">
        <v>299</v>
      </c>
      <c r="L52" s="304">
        <f t="shared" si="0"/>
        <v>36738</v>
      </c>
      <c r="N52" s="304"/>
    </row>
    <row r="53" spans="1:15" ht="15.75" hidden="1" x14ac:dyDescent="0.25">
      <c r="A53" s="376" t="s">
        <v>300</v>
      </c>
      <c r="B53" s="325"/>
      <c r="C53" s="327"/>
      <c r="D53" s="375"/>
      <c r="E53" s="321"/>
      <c r="F53" s="324"/>
      <c r="G53" s="327"/>
      <c r="H53" s="327"/>
      <c r="I53" s="327"/>
      <c r="J53" s="321"/>
      <c r="K53" s="320"/>
      <c r="L53" s="304">
        <f t="shared" si="0"/>
        <v>0</v>
      </c>
      <c r="N53" s="304"/>
    </row>
    <row r="54" spans="1:15" ht="30" hidden="1" x14ac:dyDescent="0.2">
      <c r="A54" s="377" t="s">
        <v>301</v>
      </c>
      <c r="B54" s="325"/>
      <c r="C54" s="327"/>
      <c r="D54" s="331"/>
      <c r="E54" s="321"/>
      <c r="F54" s="324"/>
      <c r="G54" s="327"/>
      <c r="H54" s="327"/>
      <c r="I54" s="327"/>
      <c r="J54" s="321"/>
      <c r="K54" s="320" t="s">
        <v>302</v>
      </c>
      <c r="L54" s="304">
        <f t="shared" si="0"/>
        <v>0</v>
      </c>
      <c r="N54" s="304"/>
    </row>
    <row r="55" spans="1:15" s="302" customFormat="1" ht="15.75" x14ac:dyDescent="0.2">
      <c r="A55" s="363" t="s">
        <v>303</v>
      </c>
      <c r="B55" s="333"/>
      <c r="C55" s="334"/>
      <c r="D55" s="333"/>
      <c r="E55" s="335"/>
      <c r="F55" s="336"/>
      <c r="G55" s="338"/>
      <c r="H55" s="335"/>
      <c r="I55" s="335"/>
      <c r="J55" s="335"/>
      <c r="K55" s="333"/>
      <c r="L55" s="304">
        <f t="shared" si="0"/>
        <v>0</v>
      </c>
      <c r="N55" s="304"/>
      <c r="O55" s="304"/>
    </row>
    <row r="56" spans="1:15" s="302" customFormat="1" ht="41.25" customHeight="1" x14ac:dyDescent="0.2">
      <c r="A56" s="325" t="s">
        <v>304</v>
      </c>
      <c r="B56" s="325"/>
      <c r="C56" s="327">
        <v>100000</v>
      </c>
      <c r="D56" s="378" t="s">
        <v>305</v>
      </c>
      <c r="E56" s="321"/>
      <c r="F56" s="324">
        <v>0</v>
      </c>
      <c r="G56" s="322"/>
      <c r="H56" s="321"/>
      <c r="I56" s="321"/>
      <c r="J56" s="321"/>
      <c r="K56" s="325"/>
      <c r="L56" s="304">
        <f t="shared" si="0"/>
        <v>100000</v>
      </c>
      <c r="N56" s="304"/>
      <c r="O56" s="304"/>
    </row>
    <row r="57" spans="1:15" ht="41.25" customHeight="1" x14ac:dyDescent="0.2">
      <c r="A57" s="320" t="s">
        <v>306</v>
      </c>
      <c r="B57" s="325"/>
      <c r="C57" s="327">
        <v>3000</v>
      </c>
      <c r="D57" s="331" t="s">
        <v>307</v>
      </c>
      <c r="E57" s="321"/>
      <c r="F57" s="324">
        <v>0</v>
      </c>
      <c r="G57" s="327"/>
      <c r="H57" s="327"/>
      <c r="I57" s="327"/>
      <c r="J57" s="321"/>
      <c r="K57" s="320"/>
      <c r="L57" s="304">
        <f t="shared" si="0"/>
        <v>3000</v>
      </c>
      <c r="N57" s="304"/>
    </row>
    <row r="58" spans="1:15" ht="45" customHeight="1" x14ac:dyDescent="0.2">
      <c r="A58" s="320" t="s">
        <v>308</v>
      </c>
      <c r="B58" s="325"/>
      <c r="C58" s="327">
        <v>50000</v>
      </c>
      <c r="D58" s="331" t="s">
        <v>309</v>
      </c>
      <c r="E58" s="321"/>
      <c r="F58" s="324">
        <v>0</v>
      </c>
      <c r="G58" s="327"/>
      <c r="H58" s="327"/>
      <c r="I58" s="327"/>
      <c r="J58" s="321"/>
      <c r="K58" s="320" t="s">
        <v>310</v>
      </c>
      <c r="L58" s="304">
        <f t="shared" si="0"/>
        <v>50000</v>
      </c>
      <c r="N58" s="304"/>
    </row>
    <row r="59" spans="1:15" ht="41.25" customHeight="1" x14ac:dyDescent="0.2">
      <c r="A59" s="320" t="s">
        <v>311</v>
      </c>
      <c r="B59" s="325"/>
      <c r="C59" s="327">
        <v>7610</v>
      </c>
      <c r="D59" s="331" t="s">
        <v>312</v>
      </c>
      <c r="E59" s="321"/>
      <c r="F59" s="324">
        <v>0</v>
      </c>
      <c r="G59" s="327"/>
      <c r="H59" s="327"/>
      <c r="I59" s="327"/>
      <c r="J59" s="321"/>
      <c r="K59" s="320"/>
      <c r="L59" s="304">
        <f t="shared" si="0"/>
        <v>7610</v>
      </c>
      <c r="N59" s="304"/>
    </row>
    <row r="60" spans="1:15" ht="41.25" hidden="1" customHeight="1" x14ac:dyDescent="0.2">
      <c r="A60" s="320" t="s">
        <v>313</v>
      </c>
      <c r="B60" s="325"/>
      <c r="C60" s="327">
        <v>56400</v>
      </c>
      <c r="D60" s="331" t="s">
        <v>314</v>
      </c>
      <c r="E60" s="321"/>
      <c r="F60" s="324">
        <v>1</v>
      </c>
      <c r="G60" s="327">
        <v>56400</v>
      </c>
      <c r="H60" s="327"/>
      <c r="I60" s="327"/>
      <c r="J60" s="321"/>
      <c r="K60" s="320" t="s">
        <v>257</v>
      </c>
      <c r="L60" s="304">
        <f t="shared" si="0"/>
        <v>0</v>
      </c>
      <c r="N60" s="304"/>
    </row>
    <row r="61" spans="1:15" ht="15.75" hidden="1" x14ac:dyDescent="0.2">
      <c r="A61" s="320" t="s">
        <v>315</v>
      </c>
      <c r="B61" s="325" t="s">
        <v>290</v>
      </c>
      <c r="C61" s="327">
        <v>51700000</v>
      </c>
      <c r="D61" s="331" t="s">
        <v>316</v>
      </c>
      <c r="E61" s="321"/>
      <c r="F61" s="324">
        <v>1</v>
      </c>
      <c r="G61" s="327">
        <v>51700000</v>
      </c>
      <c r="H61" s="327"/>
      <c r="I61" s="327"/>
      <c r="J61" s="321"/>
      <c r="K61" s="320" t="s">
        <v>317</v>
      </c>
      <c r="L61" s="304">
        <f t="shared" si="0"/>
        <v>0</v>
      </c>
      <c r="N61" s="304"/>
    </row>
    <row r="62" spans="1:15" ht="41.25" hidden="1" customHeight="1" x14ac:dyDescent="0.2">
      <c r="A62" s="320" t="s">
        <v>318</v>
      </c>
      <c r="B62" s="325" t="s">
        <v>290</v>
      </c>
      <c r="C62" s="327">
        <v>2319000</v>
      </c>
      <c r="D62" s="331" t="s">
        <v>319</v>
      </c>
      <c r="E62" s="321"/>
      <c r="F62" s="324">
        <v>1</v>
      </c>
      <c r="G62" s="327">
        <f>2205000+114000</f>
        <v>2319000</v>
      </c>
      <c r="H62" s="327"/>
      <c r="I62" s="327"/>
      <c r="J62" s="321"/>
      <c r="K62" s="320" t="s">
        <v>320</v>
      </c>
      <c r="L62" s="304">
        <f t="shared" si="0"/>
        <v>0</v>
      </c>
      <c r="N62" s="304"/>
    </row>
    <row r="63" spans="1:15" ht="55.5" hidden="1" customHeight="1" x14ac:dyDescent="0.2">
      <c r="A63" s="320" t="s">
        <v>321</v>
      </c>
      <c r="B63" s="325" t="s">
        <v>290</v>
      </c>
      <c r="C63" s="327">
        <v>1400000</v>
      </c>
      <c r="D63" s="331" t="s">
        <v>322</v>
      </c>
      <c r="E63" s="321"/>
      <c r="F63" s="324">
        <v>1</v>
      </c>
      <c r="G63" s="327">
        <v>1399950</v>
      </c>
      <c r="H63" s="327"/>
      <c r="I63" s="327"/>
      <c r="J63" s="321"/>
      <c r="K63" s="320" t="s">
        <v>323</v>
      </c>
      <c r="L63" s="304">
        <f t="shared" si="0"/>
        <v>50</v>
      </c>
      <c r="N63" s="304"/>
    </row>
    <row r="64" spans="1:15" ht="41.25" customHeight="1" x14ac:dyDescent="0.2">
      <c r="A64" s="320" t="s">
        <v>324</v>
      </c>
      <c r="B64" s="325"/>
      <c r="C64" s="327">
        <v>55200</v>
      </c>
      <c r="D64" s="331" t="s">
        <v>325</v>
      </c>
      <c r="E64" s="321"/>
      <c r="F64" s="324">
        <v>0</v>
      </c>
      <c r="G64" s="327"/>
      <c r="H64" s="327"/>
      <c r="I64" s="327"/>
      <c r="J64" s="321"/>
      <c r="K64" s="320"/>
      <c r="L64" s="304">
        <f t="shared" si="0"/>
        <v>55200</v>
      </c>
      <c r="N64" s="304"/>
    </row>
    <row r="65" spans="1:12" ht="53.25" customHeight="1" x14ac:dyDescent="0.2">
      <c r="A65" s="379" t="s">
        <v>51</v>
      </c>
      <c r="B65" s="379"/>
      <c r="C65" s="379"/>
      <c r="D65" s="379"/>
      <c r="E65" s="379"/>
    </row>
    <row r="66" spans="1:12" ht="53.25" customHeight="1" x14ac:dyDescent="0.2">
      <c r="A66" s="386"/>
      <c r="B66" s="386"/>
      <c r="C66" s="386"/>
      <c r="D66" s="386"/>
      <c r="E66" s="386"/>
    </row>
    <row r="67" spans="1:12" x14ac:dyDescent="0.2">
      <c r="A67" s="380"/>
      <c r="B67" s="381" t="s">
        <v>90</v>
      </c>
      <c r="G67" s="382" t="s">
        <v>53</v>
      </c>
      <c r="H67" s="382"/>
      <c r="I67" s="382"/>
      <c r="J67" s="382"/>
    </row>
    <row r="68" spans="1:12" x14ac:dyDescent="0.2">
      <c r="B68" s="383" t="s">
        <v>326</v>
      </c>
      <c r="G68" s="384" t="s">
        <v>55</v>
      </c>
      <c r="H68" s="384"/>
      <c r="I68" s="384"/>
      <c r="J68" s="384"/>
    </row>
    <row r="69" spans="1:12" x14ac:dyDescent="0.2">
      <c r="A69" s="380"/>
    </row>
    <row r="70" spans="1:12" x14ac:dyDescent="0.2">
      <c r="A70" s="385"/>
    </row>
    <row r="77" spans="1:12" x14ac:dyDescent="0.2">
      <c r="K77" s="308"/>
      <c r="L77" s="306"/>
    </row>
  </sheetData>
  <sheetProtection password="9EB5" sheet="1" objects="1" scenarios="1" selectLockedCells="1" selectUnlockedCells="1"/>
  <mergeCells count="30">
    <mergeCell ref="A36:A39"/>
    <mergeCell ref="K36:K39"/>
    <mergeCell ref="A65:E65"/>
    <mergeCell ref="G67:J67"/>
    <mergeCell ref="G68:J68"/>
    <mergeCell ref="F31:F32"/>
    <mergeCell ref="G31:G32"/>
    <mergeCell ref="H31:H32"/>
    <mergeCell ref="I31:I32"/>
    <mergeCell ref="K31:K32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</mergeCells>
  <pageMargins left="0.59" right="0.4" top="0.74803149606299213" bottom="0.74803149606299213" header="0.31496062992125984" footer="0.31496062992125984"/>
  <pageSetup paperSize="10000" scale="75" orientation="landscape" horizontalDpi="4294967293" verticalDpi="300" r:id="rId1"/>
  <rowBreaks count="2" manualBreakCount="2">
    <brk id="34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2nd qtr</vt:lpstr>
      <vt:lpstr>cash advance</vt:lpstr>
      <vt:lpstr>manpower</vt:lpstr>
      <vt:lpstr>2ND BID - OUT</vt:lpstr>
      <vt:lpstr>TRUST FUND UTILIZATION</vt:lpstr>
      <vt:lpstr>'2ND BID - OUT'!Print_Titles</vt:lpstr>
      <vt:lpstr>'2nd qtr'!Print_Titles</vt:lpstr>
      <vt:lpstr>'TRUST FUND UTILIZATION'!Print_Titles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cp:lastPrinted>2022-09-09T00:38:00Z</cp:lastPrinted>
  <dcterms:created xsi:type="dcterms:W3CDTF">2022-09-05T01:45:56Z</dcterms:created>
  <dcterms:modified xsi:type="dcterms:W3CDTF">2022-09-09T00:38:45Z</dcterms:modified>
</cp:coreProperties>
</file>