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3" autoFilterDateGrouping="true" firstSheet="1" minimized="false" showHorizontalScroll="true" showSheetTabs="true" showVerticalScroll="true" tabRatio="600" visibility="visible"/>
  </bookViews>
  <sheets>
    <sheet name="Form 6-Trust Fund" sheetId="1" r:id="rId4"/>
    <sheet name="Form 7 - DFU" sheetId="2" r:id="rId5"/>
    <sheet name="Form 8 LDRRMFU" sheetId="3" r:id="rId6"/>
    <sheet name="Form 9 - SCF" sheetId="4" r:id="rId7"/>
    <sheet name="Form 13 - MANCOM" sheetId="5" r:id="rId8"/>
    <sheet name="Form 12 - UCA" sheetId="6" r:id="rId9"/>
    <sheet name="FDP FORM 10a" sheetId="7" r:id="rId10"/>
    <sheet name="FDPP LICENSE" sheetId="8" state="veryHidden" r:id="rId11"/>
    <sheet name="FDP FORM 10b" sheetId="9" r:id="rId12"/>
    <sheet name="FDP FORM10c" sheetId="10" r:id="rId13"/>
    <sheet name="Form 8 - LDRRMFU" sheetId="11" r:id="rId14"/>
  </sheets>
  <definedNames>
    <definedName name="_xlnm.Print_Titles" localSheetId="0">'Form 6-Trust Fund'!$1:$9</definedName>
    <definedName name="_xlnm.Print_Area" localSheetId="0">'Form 6-Trust Fund'!$A$1:$K$88</definedName>
    <definedName name="_xlnm.Print_Area" localSheetId="6">'FDP FORM 10a'!$A$1:$J$29</definedName>
    <definedName name="_xlnm.Print_Area" localSheetId="8">'FDP FORM 10b'!$A$1:$G$30</definedName>
    <definedName name="_xlnm.Print_Area" localSheetId="9">'FDP FORM10c'!$A$1:$K$35</definedName>
  </definedNames>
  <calcPr calcId="999999" calcMode="auto" calcCompleted="1" fullCalcOnLoad="0" forceFullCalc="0"/>
</workbook>
</file>

<file path=xl/sharedStrings.xml><?xml version="1.0" encoding="utf-8"?>
<sst xmlns="http://schemas.openxmlformats.org/spreadsheetml/2006/main" uniqueCount="421">
  <si>
    <t>FDP Form 6 - Trust Fund Utilization</t>
  </si>
  <si>
    <t>CONSOLIDATED QUARTERLY REPORT ON GOVERNMENT PROJECTS, PROGRAMS or ACTIVITIES</t>
  </si>
  <si>
    <t>REGION:</t>
  </si>
  <si>
    <t>REGION I - ILOCOS REGION</t>
  </si>
  <si>
    <t>CALENDAR YEAR:</t>
  </si>
  <si>
    <t>PROVINCE:</t>
  </si>
  <si>
    <t>ILOCOS NORTE</t>
  </si>
  <si>
    <t>QUARTER:</t>
  </si>
  <si>
    <t>CITY/MUNICIPALITY:</t>
  </si>
  <si>
    <t>CITY OF BATAC</t>
  </si>
  <si>
    <t>Program or Project</t>
  </si>
  <si>
    <t>Location</t>
  </si>
  <si>
    <t>Total Cost</t>
  </si>
  <si>
    <t>Date Started</t>
  </si>
  <si>
    <t>Target Completion Date</t>
  </si>
  <si>
    <t>Project Status</t>
  </si>
  <si>
    <t>Balance</t>
  </si>
  <si>
    <t>No. of Extensions, if any</t>
  </si>
  <si>
    <t>Remarks</t>
  </si>
  <si>
    <t>% of Completion</t>
  </si>
  <si>
    <t>Total Cost Incurred to Date</t>
  </si>
  <si>
    <t>Previous Balance</t>
  </si>
  <si>
    <t xml:space="preserve">     Philhealth Capitation</t>
  </si>
  <si>
    <t>2011-2017</t>
  </si>
  <si>
    <t>ongoing</t>
  </si>
  <si>
    <t xml:space="preserve">     Animal Bite Treatment Package</t>
  </si>
  <si>
    <t>February 2017</t>
  </si>
  <si>
    <t xml:space="preserve">     TB-DOTS</t>
  </si>
  <si>
    <t>2015-2017</t>
  </si>
  <si>
    <t xml:space="preserve">     HCI Charges </t>
  </si>
  <si>
    <t>2018-2019</t>
  </si>
  <si>
    <t xml:space="preserve">Transfer for the Rehabilitation of Small Scale Irrigation Project </t>
  </si>
  <si>
    <t>Brgy. Camandingan, Batac City, I.N.</t>
  </si>
  <si>
    <t>June 13, 2014 delivery of materials</t>
  </si>
  <si>
    <t>liquidated with refund of 715,883.50 Check # 638708</t>
  </si>
  <si>
    <t>Construction of Sumader SWIP</t>
  </si>
  <si>
    <t>Brgy. Sumader, Batac City, I.N.</t>
  </si>
  <si>
    <t>Second Billing paid under Voucher No. 100-2021-03-1161; Check No. 794803</t>
  </si>
  <si>
    <t>Fund transfer for the conversion of existing Day Care Centers to Child Development Centers</t>
  </si>
  <si>
    <t>Fully liquidated, balance of P264,794.00 refunded under check no. 638775</t>
  </si>
  <si>
    <t xml:space="preserve">Technology Adoption &amp; Commercialization of Hawaiian Ginger &amp; Turmeric </t>
  </si>
  <si>
    <t>Baligat, Camandingan, San Pedro</t>
  </si>
  <si>
    <t>Balance refunded under Voucher No. 100-2021-12-3856; Check No. 868222</t>
  </si>
  <si>
    <t>Rehabilitation of Baoa Diversion Dam</t>
  </si>
  <si>
    <t>Baoa East, Baoa West</t>
  </si>
  <si>
    <t>Receipt of Fund-July 2017</t>
  </si>
  <si>
    <t>with liquidating damages in the amount of P19,707.24</t>
  </si>
  <si>
    <t>Establishment of Adolescent Friendly Health Facilities</t>
  </si>
  <si>
    <t>February 2018</t>
  </si>
  <si>
    <t>liquidated</t>
  </si>
  <si>
    <t>Receipt of Fund December 2018</t>
  </si>
  <si>
    <t>Funding Support of Safe Closure and Rehabilitation Plan (SCRP) of Open and Controlled Dumpsite (Perimeter Fence)</t>
  </si>
  <si>
    <t>Brgy. 31 Camandingan</t>
  </si>
  <si>
    <t>First and Final Billing paid under Check No. 794602 in the amount of 1,822,247.42; with liquidation report</t>
  </si>
  <si>
    <t>Proposed Riverfront Promenade</t>
  </si>
  <si>
    <t>Brgy. Ablan &amp; Valdez</t>
  </si>
  <si>
    <t>Receipt of Fund-March 2019</t>
  </si>
  <si>
    <t>Liquidated: Final Billing paid under Voucher No. 100-2021-09-2728; Check No. 796089; Refund of 34,876.56 paid under Voucher No. 100-21-09-2806; Check No. 796091</t>
  </si>
  <si>
    <t xml:space="preserve">     Riverfront Promenade Phase 2</t>
  </si>
  <si>
    <t>Receipt of Fund-December 2019</t>
  </si>
  <si>
    <t>Performance Challenge Fund:</t>
  </si>
  <si>
    <t>Liquidated: First and Final Billing paid under Voucher No. 300-21-07-018; Check No. 688007; Refund of 10,000 paid under Voucher No. 300-2021-07-19; Check No. 688008</t>
  </si>
  <si>
    <t xml:space="preserve"> </t>
  </si>
  <si>
    <t>Share of the City-2012 7171 Excise Tax-</t>
  </si>
  <si>
    <t xml:space="preserve">     Construction/Rehabilitation of Farm to Market Road</t>
  </si>
  <si>
    <t>22 rural barangays</t>
  </si>
  <si>
    <t>October,2015</t>
  </si>
  <si>
    <t>completed</t>
  </si>
  <si>
    <t>Share of the City-Direct shares of Congressional Districts for the 2012 Excise Tax:</t>
  </si>
  <si>
    <t xml:space="preserve">     Farm to Market Road</t>
  </si>
  <si>
    <t>rural barangays</t>
  </si>
  <si>
    <t>November,2015</t>
  </si>
  <si>
    <t xml:space="preserve">     Purchase of Various Equipment</t>
  </si>
  <si>
    <t>43 barangays</t>
  </si>
  <si>
    <t xml:space="preserve">     Buy -back and Other Marketing</t>
  </si>
  <si>
    <t xml:space="preserve">     Programs for Critical Alternative crops to tobacco</t>
  </si>
  <si>
    <t xml:space="preserve">       </t>
  </si>
  <si>
    <t>Local Government Support Fund:</t>
  </si>
  <si>
    <t xml:space="preserve">     SALINTUBIG(Sagana at Ligtas na Tubig sa Lahat) Provision of Portable Water Supply</t>
  </si>
  <si>
    <t>For Final Billing</t>
  </si>
  <si>
    <t>Pimentel</t>
  </si>
  <si>
    <t>Maipalig</t>
  </si>
  <si>
    <t xml:space="preserve">     FY 2020 Local Government Support Fund-Assistance to Cities (Riverfront Promenade 3)</t>
  </si>
  <si>
    <t>Receipt of Fund- November 2021</t>
  </si>
  <si>
    <t>Notice to Proceed already issued to the Contractor.</t>
  </si>
  <si>
    <t xml:space="preserve">     Local Government Support Fund- Financial Assistance to LGUs (Procurement of Rescue Kit)</t>
  </si>
  <si>
    <t>Receipt of Fund -December 2022</t>
  </si>
  <si>
    <t>Procurement Process Ongoing</t>
  </si>
  <si>
    <t>DSWD-RF01</t>
  </si>
  <si>
    <t>Cost for Viand and Rice for 1,050 Children in the implementation of SFP CY 2017</t>
  </si>
  <si>
    <t>Receipt of Fund-September 2018</t>
  </si>
  <si>
    <t>Fully Liquidated, with a refund of 941,008.04; Check No. 638772</t>
  </si>
  <si>
    <t>Fund Transfer-Social Pension 3rd Qtr</t>
  </si>
  <si>
    <t>Receipt of Fund-October 2018</t>
  </si>
  <si>
    <t>Fund Transfer-Social Pension 4th Qtr</t>
  </si>
  <si>
    <t>ATI-RTC I</t>
  </si>
  <si>
    <t>Funding Support for the Sustainable Community Development Through the Conduct of Series of Training Under the Extension Program fro Agri-Fisheries and National Development (Expand) or Grant System</t>
  </si>
  <si>
    <t>Receipt of Fund-December 27, 2018</t>
  </si>
  <si>
    <t>liquidated with refund of 28,705.71 Check # 638717</t>
  </si>
  <si>
    <t>DEPARTMENT OF ENERGY</t>
  </si>
  <si>
    <t xml:space="preserve">     ER 1-94 COVID related projects of the City Government of Batac (from  the DOE)</t>
  </si>
  <si>
    <t>City of Batac, Ilocos Norte</t>
  </si>
  <si>
    <t>August 2020</t>
  </si>
  <si>
    <t>According to DOE, the balance of P6,164 will be used to purchase alcohol.</t>
  </si>
  <si>
    <t>DANGEROUS DRUGS BOARD</t>
  </si>
  <si>
    <t xml:space="preserve">     Financial Assistance-Dangerous Drugs Board</t>
  </si>
  <si>
    <t>Receipt of Fund- December 2021</t>
  </si>
  <si>
    <t>Project Ongoing</t>
  </si>
  <si>
    <t>(Reference: Consolidated Quarterly Report on Government Projects/Programs/Activities For the First Quarter, CY 2023)</t>
  </si>
  <si>
    <t>OFFICE OF THE PRESIDENT</t>
  </si>
  <si>
    <t>Financial Assistance to cater and address the immediate needs of the people affected by the health crisis brought about by the Corona Virus Disease (COVID-19) per approved Memorandum dated March 4, 2021</t>
  </si>
  <si>
    <t>Receipt of Fund March 2021</t>
  </si>
  <si>
    <t>Liquidated with refund to Office of the President amounting to  P36,738.00 under Check No. 638811</t>
  </si>
  <si>
    <t>Financial assistance of people affected by Covid-19</t>
  </si>
  <si>
    <t>July 2022</t>
  </si>
  <si>
    <t>Refunded to OP-Socio Civic Projects Fund under Check No. 638814</t>
  </si>
  <si>
    <t>DEPARTMENT OF HEALTH-CENTER FOR HEALTH DEVT. I</t>
  </si>
  <si>
    <t>One Covid-19 Allowance (OCA)- for the month of January 2022</t>
  </si>
  <si>
    <t>Receipt of Fund- July 25, 2022</t>
  </si>
  <si>
    <t>Liquidated; Balance of 9,000 refunded under Check No. 638818 dated August 17, 2022</t>
  </si>
  <si>
    <t>One Covid-19 Allowance (OCA)- for the month of February 2022</t>
  </si>
  <si>
    <t>Liquidated</t>
  </si>
  <si>
    <t>Meals, accomodation &amp; transportation benegits as per Admin Order #2021-0062 for the period Sept 15 to Dec 19, 2020</t>
  </si>
  <si>
    <t>Liquidated. Balance of 7,000 refunded under Check No. 638818 dated August 17, 2022</t>
  </si>
  <si>
    <t xml:space="preserve">     One Covid Allowance for the month of April 2022</t>
  </si>
  <si>
    <t xml:space="preserve">     One Covid Allowance for the month of June 2022</t>
  </si>
  <si>
    <t xml:space="preserve">     Generics Awareness Month</t>
  </si>
  <si>
    <t>Receipt of Fund- October 2022</t>
  </si>
  <si>
    <t>Health Emergency Allowance (HEA) for the month of May, July, August and September 2022.</t>
  </si>
  <si>
    <t>Receipt of Fund- February 2023</t>
  </si>
  <si>
    <t>DSWD-RO I</t>
  </si>
  <si>
    <t>Rehabilitation of Senior Citizen Building</t>
  </si>
  <si>
    <t>liquidating damages in the amount of P20,809.15</t>
  </si>
  <si>
    <t>DEPARTMENT OF LABOR AND EMPLOYMENT RO1</t>
  </si>
  <si>
    <t xml:space="preserve">     DOLE Regional Office 1 (Provision of various Processing Equpment for Peanut Processing (Self-Employed with insuficient income)</t>
  </si>
  <si>
    <t>Notice to Proceed already issued to the Supplier</t>
  </si>
  <si>
    <t>DEPARTMENT OF AGRICULTURE RFO1</t>
  </si>
  <si>
    <t>Rehabilitation/Improvement of various small- scale irrigation projects (SSOPC) in City of Batac, Ilocos Norte</t>
  </si>
  <si>
    <t>Receipt of Fund- March 2023</t>
  </si>
  <si>
    <t>.</t>
  </si>
  <si>
    <t>Others:</t>
  </si>
  <si>
    <t xml:space="preserve">     C and G Environmental Management Corporation</t>
  </si>
  <si>
    <t>Receipt of Fund- September 2022</t>
  </si>
  <si>
    <t xml:space="preserve">     Commission on Population &amp; Development (Social Protection for Adolescent Mothers and their Children)</t>
  </si>
  <si>
    <t xml:space="preserve">     911 Library - The Delivery of Supplementary Reference and Research Materials through an Accessible Community Satellite Library for Modular Learning of the Learners of the Three Barangays (Bungon, Baay and Billoca)</t>
  </si>
  <si>
    <t>Brgy. Bungon, Baay and Billoca</t>
  </si>
  <si>
    <t>Receipt of Fund-August 31, 2022</t>
  </si>
  <si>
    <t xml:space="preserve">     PBSP-CHO PMDT</t>
  </si>
  <si>
    <t>December 2017</t>
  </si>
  <si>
    <t xml:space="preserve">     Sustainable Development Goals-Family Based Actions for Children and their   Environment in the Slims (SDG FACES)</t>
  </si>
  <si>
    <t>November 2017</t>
  </si>
  <si>
    <t>not implemented</t>
  </si>
  <si>
    <t xml:space="preserve">     Cash Donation Support to PNCR-Ilocos Norte Chapter</t>
  </si>
  <si>
    <t>March 2017</t>
  </si>
  <si>
    <t>9. Commission on Polpulation &amp; Development (Social Protection for Adolescent Mothers and their Children)</t>
  </si>
  <si>
    <t xml:space="preserve">     Prizes for Most Outstanding Farmers</t>
  </si>
  <si>
    <t>January 2017</t>
  </si>
  <si>
    <t>8. C and G Environmental Management Corporation</t>
  </si>
  <si>
    <t>Travelling Allowance for existing BNS for 2019</t>
  </si>
  <si>
    <t>Receipt of Fund-June 2019</t>
  </si>
  <si>
    <t>SOCIAL AMELIORATION PROGRAM</t>
  </si>
  <si>
    <t>April 2020</t>
  </si>
  <si>
    <t>Fully liquidated</t>
  </si>
  <si>
    <t>SOCIAL PENSION for Indigent Senior Citizen for the 1st Semester of 2020</t>
  </si>
  <si>
    <t>June 2020</t>
  </si>
  <si>
    <t xml:space="preserve">Fully Liquidated, with a refund of 114,000; Check No. 638768 </t>
  </si>
  <si>
    <t>Provision of Water Pumps (Department of Labor and Employment)</t>
  </si>
  <si>
    <t>July 2020</t>
  </si>
  <si>
    <t>Voucher and check of refund in the amount of P50.00 was prepared under V#300-2021-03-009; check#638783</t>
  </si>
  <si>
    <t>Travelling Allowance for existing BNS for 2022</t>
  </si>
  <si>
    <t>Receipt of Fund-May 23, 2022</t>
  </si>
  <si>
    <t>We hereby certify that we have reviewed the contents and hereby attest to the veracity and correctness of the data or information contained in this document.</t>
  </si>
  <si>
    <t>WILMA T. ICUSPIT</t>
  </si>
  <si>
    <t>FLORIDA S. CADANO</t>
  </si>
  <si>
    <t>ENGR. ALBERT D. CHUA</t>
  </si>
  <si>
    <t>Local Budget Officer</t>
  </si>
  <si>
    <t>Local Accountant</t>
  </si>
  <si>
    <t>Local Chief Executive</t>
  </si>
  <si>
    <t>FDP Form 7 - 20% Development Fund Utilization</t>
  </si>
  <si>
    <t>UTILIZATION OF THE 20%  OF THE NATIONAL TAX ALLOTMENT</t>
  </si>
  <si>
    <t>Program or
Project</t>
  </si>
  <si>
    <t>Target
Completion
Date</t>
  </si>
  <si>
    <t>No. of
Extensions, if
any</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</si>
  <si>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</si>
  <si>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</si>
  <si>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</si>
  <si>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</si>
  <si>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</si>
  <si>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</si>
  <si>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</si>
  <si>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</si>
  <si>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</si>
  <si>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</si>
  <si>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</si>
  <si>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</si>
  <si>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</si>
  <si>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</si>
  <si>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</si>
  <si>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</si>
  <si>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</si>
  <si>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</si>
  <si>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</si>
  <si>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</si>
  <si>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</si>
  <si>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</si>
  <si>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</si>
  <si>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</si>
  <si>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</si>
  <si>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</si>
  <si>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</si>
  <si>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</si>
  <si>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</si>
  <si>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</si>
  <si>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</si>
  <si>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</si>
  <si>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</si>
  <si>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Total</t>
  </si>
  <si>
    <t>Quick Response
Fund (QRF)
30%</t>
  </si>
  <si>
    <t>Mitigation Fund
70%</t>
  </si>
  <si>
    <t>A. Sources of Funds:</t>
  </si>
  <si>
    <t>Currrent Appropriation</t>
  </si>
  <si>
    <t>Continuing Appropriation</t>
  </si>
  <si>
    <t>Previous Year's Appropriations transferred to the Special Trust Fund</t>
  </si>
  <si>
    <t>Donations</t>
  </si>
  <si>
    <t>Total Funds Available</t>
  </si>
  <si>
    <t>B. Utilization</t>
  </si>
  <si>
    <t xml:space="preserve">     Disaster Prevention and Mitigation</t>
  </si>
  <si>
    <t xml:space="preserve">        Clearing, pruning, brushing &amp; cutting  of trees in  different barangays &amp; schools</t>
  </si>
  <si>
    <t>02-299</t>
  </si>
  <si>
    <t>03-040</t>
  </si>
  <si>
    <t>02-300</t>
  </si>
  <si>
    <t>03-315</t>
  </si>
  <si>
    <t>03-531</t>
  </si>
  <si>
    <t xml:space="preserve">        Cash for work program before calamities</t>
  </si>
  <si>
    <t xml:space="preserve">        Dredging, declogging, &amp; cleaning of rivers, creeks,  canals, small farm reservoirs &amp; other waterways</t>
  </si>
  <si>
    <t xml:space="preserve">     Disaster Preparedness</t>
  </si>
  <si>
    <t xml:space="preserve">        Conduct of capacity training of C/BDRRMC, SDRRMC, NGOs, Govt &amp; private sectors &amp; volunteers on DRRM</t>
  </si>
  <si>
    <t>03-316</t>
  </si>
  <si>
    <t xml:space="preserve">        Updating of various CDRRM plans</t>
  </si>
  <si>
    <t xml:space="preserve">        Conduct of earthquake, flood &amp; fire evacuation drills Oplan Ligtas Pamayanan</t>
  </si>
  <si>
    <t xml:space="preserve">        Info Education Campaign; Early Warning Systems &amp; Pre-evacuation Management, Disaster preparedness; production,  </t>
  </si>
  <si>
    <t xml:space="preserve">             formulation &amp; distribution of materials (manuals, leaflets, pamphlets, flyers, brochures, posters, early warning </t>
  </si>
  <si>
    <t xml:space="preserve">             signages); dialogues with  the  school &amp; community; and others</t>
  </si>
  <si>
    <t xml:space="preserve">        Conduct of DRRM Related Contest</t>
  </si>
  <si>
    <t>03-414</t>
  </si>
  <si>
    <t xml:space="preserve">        Stockpiling &amp; Prepositionig of Supplies &amp; Materials (Food &amp; Nonfood items/medicines)</t>
  </si>
  <si>
    <t xml:space="preserve">        Acquisition of SRR eqpt. Personal protective gears &amp; other facilities, materials, supplies and maintenance of evacuation center</t>
  </si>
  <si>
    <t xml:space="preserve">        Purchase of 1 unit Laptop Computer</t>
  </si>
  <si>
    <t xml:space="preserve">        Purchase of 1 unit Dekstop Computer</t>
  </si>
  <si>
    <t xml:space="preserve">        Purchase of 1 set Multi-hazard Early Warning Device</t>
  </si>
  <si>
    <t xml:space="preserve">        Purchase of 2 sets CPR Mannequin</t>
  </si>
  <si>
    <t xml:space="preserve">        Purchase of 1 set Air-lifting Flat Bags</t>
  </si>
  <si>
    <t xml:space="preserve">        Purchase of 1 set Vehicle Stabilization Kit</t>
  </si>
  <si>
    <t xml:space="preserve">     Disaster Response, Rehabilitation and Recovery</t>
  </si>
  <si>
    <t xml:space="preserve">        Quick Response Fund</t>
  </si>
  <si>
    <t xml:space="preserve">         Provision of basic needs of evacuees, responders &amp; other staff on-duty (food, clothing, shelter, medicines &amp; others) </t>
  </si>
  <si>
    <t xml:space="preserve">              &amp; other services</t>
  </si>
  <si>
    <t xml:space="preserve">         Cash for work program every after calamities</t>
  </si>
  <si>
    <t xml:space="preserve">         Infrastructure rehabilitaion- rehab/repair/maintenance of calamity &amp; disaster damages</t>
  </si>
  <si>
    <t xml:space="preserve">         Gravelling of road shoulders &amp; backfilling potholes</t>
  </si>
  <si>
    <t xml:space="preserve">         Stockpiling of gravel and sand for regravelling of roadshoulders and backfilling potholes</t>
  </si>
  <si>
    <t xml:space="preserve">         Agricultural rehabilitation program for Agriculture, Fishery &amp; Livestock</t>
  </si>
  <si>
    <t xml:space="preserve">         Emergency Shelter Assistance</t>
  </si>
  <si>
    <t xml:space="preserve">Total Utilization </t>
  </si>
  <si>
    <t>Unutilized Balance</t>
  </si>
  <si>
    <t xml:space="preserve">We hereby certify that we have reviewed the contents and hereby attest to the veracity and correctness of tha data or information contained in this document.
</t>
  </si>
  <si>
    <t>FDP Form 9 - Statement of Cash Flows</t>
  </si>
  <si>
    <t>(BLGF Memorandum Circular No. 09 - 2012 dated February 21, 2012, Annex 2)</t>
  </si>
  <si>
    <t>STATEMENT OF CASH FLOWS</t>
  </si>
  <si>
    <t>Cash Flows From Operating Activities:</t>
  </si>
  <si>
    <t>Cash Inflows:</t>
  </si>
  <si>
    <t>Collection from Taxpayers</t>
  </si>
  <si>
    <t>Share from Internal Revenue Collections</t>
  </si>
  <si>
    <t>Receipts from Sale of Goods or Services</t>
  </si>
  <si>
    <t>Interest Income</t>
  </si>
  <si>
    <t>Dividend Income</t>
  </si>
  <si>
    <t>Other Receipts</t>
  </si>
  <si>
    <t xml:space="preserve">Total Cash Inflow </t>
  </si>
  <si>
    <t>Cash Outflows:</t>
  </si>
  <si>
    <t>Payments :</t>
  </si>
  <si>
    <t xml:space="preserve">     To Suppliers/Creditors</t>
  </si>
  <si>
    <t xml:space="preserve">     To Employees</t>
  </si>
  <si>
    <t>Interest Expense</t>
  </si>
  <si>
    <t>xx</t>
  </si>
  <si>
    <t>Other Expenses</t>
  </si>
  <si>
    <t xml:space="preserve">Total Cash Outflow </t>
  </si>
  <si>
    <t>Net Cash from Operating Activities</t>
  </si>
  <si>
    <t>Cash Flows from Investing Activities:</t>
  </si>
  <si>
    <t>From Sale of Property, Plant and Equipment</t>
  </si>
  <si>
    <t>From Sale of Dept Securities of Other Entities</t>
  </si>
  <si>
    <t>From Collection of Principal on Loans to Other Entities</t>
  </si>
  <si>
    <t>To Purchase Property, Plant and Equipment</t>
  </si>
  <si>
    <t>To Purchase Debt Securities of Other Entities</t>
  </si>
  <si>
    <t>To Grant/Make Loans to Other Entities</t>
  </si>
  <si>
    <t>Net Cash from Investing Activities</t>
  </si>
  <si>
    <t>x x</t>
  </si>
  <si>
    <t>Cash Flows from Financing Activities</t>
  </si>
  <si>
    <t>From Issuance of Debt Securities</t>
  </si>
  <si>
    <t>From Acquisition of Loan</t>
  </si>
  <si>
    <t>Total Cash Inflow</t>
  </si>
  <si>
    <t>Retirement/Redemption of Debt Securities</t>
  </si>
  <si>
    <t>Payment of Loan Amortization</t>
  </si>
  <si>
    <t>Total Cash Outflow</t>
  </si>
  <si>
    <t>Net Cash from Financing Activities</t>
  </si>
  <si>
    <t>Net Increase in Cash</t>
  </si>
  <si>
    <t>Cash at Beginning of the Period</t>
  </si>
  <si>
    <t>Cash at the End of the Period</t>
  </si>
  <si>
    <t xml:space="preserve">We hereby certify that we have reviewed the contents and hereby attest to the veracity and correctness of the data or information contained in this document.
</t>
  </si>
  <si>
    <t>FDP Form 13 - Manpower Complement</t>
  </si>
  <si>
    <t xml:space="preserve">HUMAN RESOURCE COMPLEMENT </t>
  </si>
  <si>
    <t>Nature of Appointment or Employment</t>
  </si>
  <si>
    <t>Number</t>
  </si>
  <si>
    <t>Compensation and Other Benefits</t>
  </si>
  <si>
    <t>Salaries and Wages</t>
  </si>
  <si>
    <t>Other Monetary Benefits</t>
  </si>
  <si>
    <t>I.   Permanent</t>
  </si>
  <si>
    <t>II.  Contractual</t>
  </si>
  <si>
    <t>III. Job Order/Contract of Service</t>
  </si>
  <si>
    <t>IV. Casual</t>
  </si>
  <si>
    <t>MARLON F. SORIA</t>
  </si>
  <si>
    <t>Human Resource Management Officer</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</si>
  <si>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</si>
  <si>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</si>
  <si>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12 - Unliquidated Cash Advances</t>
  </si>
  <si>
    <t>UNLIQUIDATED CASH ADVANCES</t>
  </si>
  <si>
    <t>Name of Debtor
(in alphabetical order)</t>
  </si>
  <si>
    <t>Amount Balance</t>
  </si>
  <si>
    <t>Date Granted</t>
  </si>
  <si>
    <t>Purpose</t>
  </si>
  <si>
    <t>Amount Due</t>
  </si>
  <si>
    <t>Current</t>
  </si>
  <si>
    <t>Past Due</t>
  </si>
  <si>
    <t>Less than 30 days</t>
  </si>
  <si>
    <t>31-90 days</t>
  </si>
  <si>
    <t>91-365 days</t>
  </si>
  <si>
    <t>Over 1 year</t>
  </si>
  <si>
    <t>Over 2 years</t>
  </si>
  <si>
    <t>3 years and above</t>
  </si>
  <si>
    <t>Kerwin Angelo N. Saguiguit</t>
  </si>
  <si>
    <t>Registration Fee &amp; Per Diem</t>
  </si>
  <si>
    <t>Richard A. Pungtilan</t>
  </si>
  <si>
    <t>Tristan Melecia D. Advincula</t>
  </si>
  <si>
    <t>Ferdinand B. Casil, Jr.</t>
  </si>
  <si>
    <t>Noralyn I. Manahan</t>
  </si>
  <si>
    <t>Celeste G. Abundo</t>
  </si>
  <si>
    <t>Robert Joe Y. Pagtama</t>
  </si>
  <si>
    <t>Roger B. Saguiguit</t>
  </si>
  <si>
    <t>Fuel, Oil &amp; Lubs &amp; Per Diem</t>
  </si>
  <si>
    <t>Lovely Gay N. Alibuyog</t>
  </si>
  <si>
    <t>Registration Fee, Transportation &amp; Per Diem</t>
  </si>
  <si>
    <t>Gene T. Gonzales</t>
  </si>
  <si>
    <t>Charlie M. Abitong</t>
  </si>
  <si>
    <t>Ariel R. Austria</t>
  </si>
  <si>
    <t>Fuel, Oil &amp; Lubs, Toll &amp; Per Diem</t>
  </si>
  <si>
    <t>Vanny C. Gamet</t>
  </si>
  <si>
    <t>Toribio A. Melad, Jr.</t>
  </si>
  <si>
    <t>Per Diem</t>
  </si>
  <si>
    <t>Robert John M. Ignacio</t>
  </si>
  <si>
    <t>Maria Bernadeth R. Salamitao</t>
  </si>
  <si>
    <t>Regie M. Viernes</t>
  </si>
  <si>
    <t>Jay D. Ulit</t>
  </si>
  <si>
    <t>Rojanie Joy J. Sacubo</t>
  </si>
  <si>
    <t>Cash for Work Every After Calamities</t>
  </si>
  <si>
    <t>ENGR. ALBLERT D. CHUA</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</si>
  <si>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</si>
  <si>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</si>
  <si>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</si>
  <si>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</si>
  <si>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</si>
  <si>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</si>
  <si>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</si>
  <si>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</si>
  <si>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</si>
  <si>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</si>
  <si>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</si>
  <si>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</si>
  <si>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</si>
  <si>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We hereby certify that we have reviewed the contents and hereby attest to
the veracity and correctness of the data or information contained in this 
document.</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</si>
  <si>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</si>
  <si>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</si>
  <si>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</si>
  <si>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</si>
  <si>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</si>
  <si>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</si>
  <si>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</si>
  <si>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</si>
  <si>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</si>
  <si>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</si>
  <si>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</si>
  <si>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</si>
  <si>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</si>
  <si>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</si>
  <si>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</si>
  <si>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</si>
  <si>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We hereby certify that we have reviewed the contents and hereby attest to
the veracity and correctness of the data or information contained in this
document.</t>
  </si>
  <si>
    <t>FDP Form 10c - Bid Results on Consulting Services</t>
  </si>
  <si>
    <t>CONSULTING SERVICES BID-OUT</t>
  </si>
  <si>
    <t>Reference
No.</t>
  </si>
  <si>
    <t>Approved Budget
for Contract</t>
  </si>
  <si>
    <t>Name and Address</t>
  </si>
  <si>
    <t>We hereby certify that we have reviewed the contents and hereby attest to the veracity and correctness of the  data or information contained in this document.</t>
  </si>
  <si>
    <t>A. Sources of Funds</t>
  </si>
  <si>
    <t xml:space="preserve">     Current Appropriations</t>
  </si>
  <si>
    <t xml:space="preserve">     Continuing Appropriations</t>
  </si>
  <si>
    <t xml:space="preserve">     Previous Years' Appropriations Transferred to the Special Trust Fund</t>
  </si>
  <si>
    <t xml:space="preserve">                   (Year 1)</t>
  </si>
  <si>
    <t xml:space="preserve">                   (Year 2)</t>
  </si>
  <si>
    <t xml:space="preserve">                   (Year 3)</t>
  </si>
  <si>
    <t xml:space="preserve">                   (Year 4)</t>
  </si>
  <si>
    <t xml:space="preserve">                   (Year 5)</t>
  </si>
  <si>
    <t xml:space="preserve">       Transfer/Grants</t>
  </si>
  <si>
    <t xml:space="preserve">       Total Funds Available</t>
  </si>
  <si>
    <t xml:space="preserve">     Medicines</t>
  </si>
  <si>
    <t xml:space="preserve">     Food Supplies</t>
  </si>
  <si>
    <t xml:space="preserve">     Repair of Evacuation Center</t>
  </si>
  <si>
    <t xml:space="preserve">     Trainings</t>
  </si>
  <si>
    <t xml:space="preserve">     Construction of Evacuation
      Center</t>
  </si>
  <si>
    <t xml:space="preserve">    Equipment</t>
  </si>
  <si>
    <t xml:space="preserve">    Transfers to other LGUs</t>
  </si>
  <si>
    <t xml:space="preserve">    Total Utilization</t>
  </si>
  <si>
    <t xml:space="preserve">    Unutilized Balance</t>
  </si>
</sst>
</file>

<file path=xl/styles.xml><?xml version="1.0" encoding="utf-8"?>
<styleSheet xmlns="http://schemas.openxmlformats.org/spreadsheetml/2006/main" xml:space="preserve">
  <numFmts count="4">
    <numFmt numFmtId="164" formatCode="_(* #,##0.00_);_(* \(#,##0.00\);_(* &quot;-&quot;??_);_(@_)"/>
    <numFmt numFmtId="165" formatCode="[$-3409]mmmm\ dd\,\ yyyy;@"/>
    <numFmt numFmtId="166" formatCode="[$-409]mmmm\ d\,\ yyyy;@"/>
    <numFmt numFmtId="167" formatCode="_-* #,##0.00_-;\-* #,##0.00_-;_-* &quot;-&quot;??_-;_-@_-"/>
  </numFmts>
  <fonts count="23">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10"/>
      <color rgb="FF000000"/>
      <name val="Calibri"/>
    </font>
    <font>
      <b val="0"/>
      <i val="0"/>
      <strike val="0"/>
      <u val="none"/>
      <sz val="7"/>
      <color rgb="FF000000"/>
      <name val="Calibri"/>
    </font>
    <font>
      <b val="0"/>
      <i val="1"/>
      <strike val="0"/>
      <u val="none"/>
      <sz val="8"/>
      <color rgb="FF000000"/>
      <name val="Calibri"/>
    </font>
    <font>
      <b val="0"/>
      <i val="0"/>
      <strike val="0"/>
      <u val="none"/>
      <sz val="9"/>
      <color rgb="FF000000"/>
      <name val="Calibri"/>
    </font>
    <font>
      <b val="0"/>
      <i val="0"/>
      <strike val="0"/>
      <u val="none"/>
      <sz val="8"/>
      <color rgb="FF000000"/>
      <name val="Calibri"/>
    </font>
    <font>
      <b val="1"/>
      <i val="0"/>
      <strike val="0"/>
      <u val="none"/>
      <sz val="12"/>
      <color rgb="FF000000"/>
      <name val="Calibri"/>
    </font>
    <font>
      <b val="0"/>
      <i val="0"/>
      <strike val="0"/>
      <u val="none"/>
      <sz val="12"/>
      <color rgb="FF000000"/>
      <name val="Calibri"/>
    </font>
    <font>
      <b val="1"/>
      <i val="0"/>
      <strike val="0"/>
      <u val="none"/>
      <sz val="8"/>
      <color rgb="FF000000"/>
      <name val="Calibri"/>
    </font>
    <font>
      <b val="1"/>
      <i val="0"/>
      <strike val="0"/>
      <u val="none"/>
      <sz val="10"/>
      <color rgb="FF000000"/>
      <name val="Calibri"/>
    </font>
    <font>
      <b val="1"/>
      <i val="0"/>
      <strike val="0"/>
      <u val="none"/>
      <sz val="9"/>
      <color rgb="FF000000"/>
      <name val="Calibri"/>
    </font>
    <font>
      <b val="1"/>
      <i val="0"/>
      <strike val="0"/>
      <u val="none"/>
      <sz val="14"/>
      <color rgb="FF000000"/>
      <name val="Calibri"/>
    </font>
    <font>
      <b val="0"/>
      <i val="1"/>
      <strike val="0"/>
      <u val="none"/>
      <sz val="10"/>
      <color rgb="FF000000"/>
      <name val="Arial"/>
    </font>
    <font>
      <b val="1"/>
      <i val="0"/>
      <strike val="0"/>
      <u val="none"/>
      <sz val="13"/>
      <color rgb="FF000000"/>
      <name val="Arial"/>
    </font>
    <font>
      <b val="1"/>
      <i val="0"/>
      <strike val="0"/>
      <u val="single"/>
      <sz val="11"/>
      <color rgb="FF000000"/>
      <name val="Calibri"/>
    </font>
    <font>
      <b val="1"/>
      <i val="0"/>
      <strike val="0"/>
      <u val="single"/>
      <sz val="13"/>
      <color rgb="FF000000"/>
      <name val="Arial"/>
    </font>
    <font>
      <b val="0"/>
      <i val="0"/>
      <strike val="0"/>
      <u val="none"/>
      <sz val="9"/>
      <color rgb="FFFF0000"/>
      <name val="Calibri"/>
    </font>
    <font>
      <b val="0"/>
      <i val="0"/>
      <strike val="0"/>
      <u val="none"/>
      <sz val="8"/>
      <color rgb="FFFF0000"/>
      <name val="Calibri"/>
    </font>
    <font>
      <b val="1"/>
      <i val="0"/>
      <strike val="0"/>
      <u val="none"/>
      <sz val="9"/>
      <color rgb="FFFF0000"/>
      <name val="Calibri"/>
    </font>
    <font>
      <b val="1"/>
      <i val="0"/>
      <strike val="0"/>
      <u val="none"/>
      <sz val="8"/>
      <color rgb="FFFF0000"/>
      <name val="Calibri"/>
    </font>
    <font>
      <b val="0"/>
      <i val="0"/>
      <strike val="0"/>
      <u val="none"/>
      <sz val="8"/>
      <color rgb="FF0070C0"/>
      <name val="Calibri"/>
    </font>
  </fonts>
  <fills count="5">
    <fill>
      <patternFill patternType="none"/>
    </fill>
    <fill>
      <patternFill patternType="gray125">
        <fgColor rgb="FFFFFFFF"/>
        <bgColor rgb="FF000000"/>
      </patternFill>
    </fill>
    <fill>
      <patternFill patternType="none"/>
    </fill>
    <fill>
      <patternFill patternType="solid">
        <fgColor rgb="FFFFFFFF"/>
        <bgColor rgb="FFFFFFCC"/>
      </patternFill>
    </fill>
    <fill>
      <patternFill patternType="solid">
        <fgColor rgb="FFFFFF00"/>
        <bgColor rgb="FFFFFFFF"/>
      </patternFill>
    </fill>
  </fills>
  <borders count="16">
    <border/>
    <border>
      <left style="thin">
        <color rgb="FF000000"/>
      </left>
      <right style="thin">
        <color rgb="FF000000"/>
      </right>
      <top style="thin">
        <color rgb="FF000000"/>
      </top>
      <bottom style="thin">
        <color rgb="FF000000"/>
      </bottom>
    </border>
    <border>
      <bottom style="thin">
        <color rgb="FF000000"/>
      </bottom>
    </border>
    <border>
      <left style="thin">
        <color rgb="FF000000"/>
      </left>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top style="thin">
        <color rgb="FF000000"/>
      </top>
    </border>
    <border>
      <right style="thin">
        <color rgb="FF000000"/>
      </right>
      <top style="thin">
        <color rgb="FF000000"/>
      </top>
    </border>
  </borders>
  <cellStyleXfs count="1">
    <xf numFmtId="0" fontId="0" fillId="0" borderId="0"/>
  </cellStyleXfs>
  <cellXfs count="440">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general" vertical="center" textRotation="0" wrapText="true" shrinkToFit="false"/>
    </xf>
    <xf xfId="0" fontId="0" numFmtId="0" fillId="2" borderId="0" applyFont="0" applyNumberFormat="0" applyFill="0" applyBorder="0" applyAlignment="1">
      <alignment horizontal="left" vertical="center"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2" applyFont="1"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true" shrinkToFit="false"/>
    </xf>
    <xf xfId="0" fontId="3" numFmtId="0" fillId="2" borderId="1" applyFont="1" applyNumberFormat="0" applyFill="0" applyBorder="1" applyAlignment="1">
      <alignment horizontal="general" vertical="center" textRotation="0" wrapText="true" shrinkToFit="false"/>
    </xf>
    <xf xfId="0" fontId="5" numFmtId="0" fillId="2" borderId="3" applyFont="1" applyNumberFormat="0" applyFill="0" applyBorder="1" applyAlignment="1">
      <alignment horizontal="general" vertical="top" textRotation="0" wrapText="false" shrinkToFit="false"/>
    </xf>
    <xf xfId="0" fontId="3" numFmtId="0" fillId="2" borderId="4" applyFont="1" applyNumberFormat="0" applyFill="0" applyBorder="1" applyAlignment="1">
      <alignment horizontal="general" vertical="center" textRotation="0" wrapText="true" shrinkToFit="false"/>
    </xf>
    <xf xfId="0" fontId="3" numFmtId="0" fillId="2" borderId="5" applyFont="1" applyNumberFormat="0" applyFill="0" applyBorder="1" applyAlignment="1">
      <alignment horizontal="general" vertical="center" textRotation="0" wrapText="true" shrinkToFit="false"/>
    </xf>
    <xf xfId="0" fontId="3" numFmtId="0" fillId="2" borderId="6" applyFont="1" applyNumberFormat="0" applyFill="0" applyBorder="1" applyAlignment="1">
      <alignment horizontal="general" vertical="center" textRotation="0" wrapText="true" shrinkToFit="false"/>
    </xf>
    <xf xfId="0" fontId="3" numFmtId="0" fillId="2" borderId="7"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general" vertical="center" textRotation="0" wrapText="true" shrinkToFit="false"/>
    </xf>
    <xf xfId="0" fontId="3" numFmtId="0" fillId="2" borderId="2" applyFont="1" applyNumberFormat="0" applyFill="0" applyBorder="1" applyAlignment="1">
      <alignment horizontal="general" vertical="center" textRotation="0" wrapText="true" shrinkToFit="false"/>
    </xf>
    <xf xfId="0" fontId="6" numFmtId="0" fillId="2" borderId="1" applyFont="1" applyNumberFormat="0" applyFill="0" applyBorder="1" applyAlignment="0">
      <alignment horizontal="general" vertical="bottom" textRotation="0" wrapText="false" shrinkToFit="false"/>
    </xf>
    <xf xfId="0" fontId="0" numFmtId="0" fillId="2" borderId="8" applyFont="0" applyNumberFormat="0" applyFill="0" applyBorder="1"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6"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6"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6"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165" fillId="2" borderId="6"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8"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xf xfId="0" fontId="8" numFmtId="0" fillId="2" borderId="3" applyFont="1" applyNumberFormat="0" applyFill="0" applyBorder="1" applyAlignment="1">
      <alignment horizontal="general" vertical="center" textRotation="0" wrapText="false" shrinkToFit="false"/>
    </xf>
    <xf xfId="0" fontId="8" numFmtId="0" fillId="2" borderId="0" applyFont="1" applyNumberFormat="0" applyFill="0" applyBorder="0" applyAlignment="1">
      <alignment horizontal="general" vertical="center" textRotation="0" wrapText="false" shrinkToFit="false"/>
    </xf>
    <xf xfId="0" fontId="8" numFmtId="0" fillId="2" borderId="0" applyFont="1" applyNumberFormat="0" applyFill="0" applyBorder="0" applyAlignment="1" applyProtection="true">
      <alignment horizontal="general" vertical="center" textRotation="0" wrapText="false" shrinkToFit="false"/>
      <protection locked="false"/>
    </xf>
    <xf xfId="0" fontId="8" numFmtId="0" fillId="2" borderId="3" applyFont="1" applyNumberFormat="0" applyFill="0" applyBorder="1" applyAlignment="0">
      <alignment horizontal="general" vertical="bottom" textRotation="0" wrapText="false" shrinkToFit="false"/>
    </xf>
    <xf xfId="0" fontId="9" numFmtId="0" fillId="2" borderId="0" applyFont="1" applyNumberFormat="0" applyFill="0" applyBorder="0" applyAlignment="1">
      <alignment horizontal="general" vertical="bottom" textRotation="0" wrapText="true" shrinkToFit="false"/>
    </xf>
    <xf xfId="0" fontId="9" numFmtId="0" fillId="2" borderId="0" applyFont="1" applyNumberFormat="0" applyFill="0" applyBorder="0" applyAlignment="1" applyProtection="true">
      <alignment horizontal="general" vertical="bottom" textRotation="0" wrapText="true" shrinkToFit="false"/>
      <protection locked="false"/>
    </xf>
    <xf xfId="0" fontId="8" numFmtId="0" fillId="2" borderId="0" applyFont="1" applyNumberFormat="0" applyFill="0" applyBorder="0" applyAlignment="1">
      <alignment horizontal="general" vertical="bottom" textRotation="0" wrapText="true" shrinkToFit="false"/>
    </xf>
    <xf xfId="0" fontId="8" numFmtId="0" fillId="2" borderId="0" applyFont="1" applyNumberFormat="0" applyFill="0" applyBorder="0" applyAlignment="0">
      <alignment horizontal="general" vertical="bottom" textRotation="0" wrapText="false" shrinkToFit="false"/>
    </xf>
    <xf xfId="0" fontId="8" numFmtId="0" fillId="2" borderId="3"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9"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center"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left" vertical="bottom" textRotation="0" wrapText="false" shrinkToFit="false"/>
    </xf>
    <xf xfId="0" fontId="0" numFmtId="0" fillId="2" borderId="6"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false" shrinkToFit="false"/>
    </xf>
    <xf xfId="0" fontId="3" numFmtId="0" fillId="2" borderId="1" applyFont="1" applyNumberFormat="0" applyFill="0" applyBorder="1" applyAlignment="1">
      <alignment horizontal="general" vertical="top" textRotation="0" wrapText="true" shrinkToFit="false"/>
    </xf>
    <xf xfId="0" fontId="0" numFmtId="165" fillId="2" borderId="4"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8" numFmtId="0" fillId="2" borderId="10" applyFont="1" applyNumberFormat="0" applyFill="0" applyBorder="1" applyAlignment="1">
      <alignment horizontal="general" vertical="center" textRotation="0" wrapText="false" shrinkToFit="false"/>
    </xf>
    <xf xfId="0" fontId="3" numFmtId="164" fillId="3" borderId="1" applyFont="1" applyNumberFormat="1" applyFill="1" applyBorder="1" applyAlignment="1">
      <alignment horizontal="general" vertical="top" textRotation="0" wrapText="false" shrinkToFit="false"/>
    </xf>
    <xf xfId="0" fontId="3" numFmtId="164" fillId="2" borderId="1" applyFont="1" applyNumberFormat="1" applyFill="0" applyBorder="1" applyAlignment="1">
      <alignment horizontal="general" vertical="top" textRotation="0" wrapText="true" shrinkToFit="false"/>
    </xf>
    <xf xfId="0" fontId="3"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4" numFmtId="0" fillId="2" borderId="0" applyFont="1" applyNumberFormat="0" applyFill="0" applyBorder="0" applyAlignment="1">
      <alignment horizontal="general" vertical="center" textRotation="0" wrapText="false" shrinkToFit="false"/>
    </xf>
    <xf xfId="0" fontId="4"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4"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3" applyFont="1" applyNumberFormat="0" applyFill="0" applyBorder="1" applyAlignment="0" applyProtection="true">
      <alignment horizontal="general" vertical="bottom" textRotation="0" wrapText="false" shrinkToFit="false"/>
      <protection locked="false"/>
    </xf>
    <xf xfId="0" fontId="10" numFmtId="0" fillId="2" borderId="1" applyFont="1" applyNumberFormat="0" applyFill="0" applyBorder="1" applyAlignment="1">
      <alignment horizontal="center" vertical="center" textRotation="0" wrapText="false" shrinkToFit="false"/>
    </xf>
    <xf xfId="0" fontId="7" numFmtId="0" fillId="2" borderId="0" applyFont="1" applyNumberFormat="0" applyFill="0" applyBorder="0" applyAlignment="0" applyProtection="true">
      <alignment horizontal="general"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1" applyProtection="true">
      <alignment horizontal="general" vertical="top" textRotation="0" wrapText="false" shrinkToFit="false"/>
      <protection locked="false"/>
    </xf>
    <xf xfId="0" fontId="0" numFmtId="0" fillId="2" borderId="1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0" numFmtId="0" fillId="2" borderId="8"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1" numFmtId="0" fillId="2" borderId="2" applyFont="1" applyNumberFormat="0" applyFill="0" applyBorder="1" applyAlignment="1" applyProtection="true">
      <alignment horizontal="center" vertical="bottom" textRotation="0" wrapText="false" shrinkToFit="false"/>
      <protection locked="false"/>
    </xf>
    <xf xfId="0" fontId="8" numFmtId="0" fillId="2" borderId="1" applyFont="1" applyNumberFormat="0" applyFill="0" applyBorder="1" applyAlignment="1">
      <alignment horizontal="center" vertical="center" textRotation="0" wrapText="true" shrinkToFit="false"/>
    </xf>
    <xf xfId="0" fontId="8" numFmtId="0" fillId="2" borderId="1" applyFont="1" applyNumberFormat="0" applyFill="0" applyBorder="1" applyAlignment="1">
      <alignment horizontal="center" vertical="center" textRotation="0" wrapText="false" shrinkToFit="false"/>
    </xf>
    <xf xfId="0" fontId="8" numFmtId="0" fillId="2" borderId="0" applyFont="1" applyNumberFormat="0" applyFill="0" applyBorder="0" applyAlignment="1">
      <alignment horizontal="center" vertical="bottom" textRotation="0" wrapText="false" shrinkToFit="false"/>
    </xf>
    <xf xfId="0" fontId="7" numFmtId="0" fillId="2" borderId="0" applyFont="1" applyNumberFormat="0" applyFill="0" applyBorder="0" applyAlignment="1" applyProtection="true">
      <alignment horizontal="left"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lignment horizontal="center" vertical="center" textRotation="0" wrapText="false" shrinkToFit="false"/>
    </xf>
    <xf xfId="0" fontId="10" numFmtId="0" fillId="2" borderId="11" applyFont="1" applyNumberFormat="0" applyFill="0" applyBorder="1" applyAlignment="1">
      <alignment horizontal="center" vertical="center" textRotation="0" wrapText="false" shrinkToFit="false"/>
    </xf>
    <xf xfId="0" fontId="10"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6"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lignment horizontal="center"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8"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8" applyFont="0"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1" applyFont="0" applyNumberFormat="0" applyFill="0" applyBorder="1" applyAlignment="1">
      <alignment horizontal="center" vertical="bottom"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1">
      <alignment horizontal="center" vertical="bottom" textRotation="0" wrapText="false" shrinkToFit="false"/>
    </xf>
    <xf xfId="0" fontId="6" numFmtId="0" fillId="2" borderId="1" applyFont="1" applyNumberFormat="0" applyFill="0" applyBorder="1" applyAlignment="1">
      <alignment horizontal="left" vertical="bottom" textRotation="0" wrapText="true" shrinkToFit="false"/>
    </xf>
    <xf xfId="0" fontId="6" numFmtId="0" fillId="2" borderId="1" applyFont="1" applyNumberFormat="0" applyFill="0" applyBorder="1" applyAlignment="1">
      <alignment horizontal="left"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true" shrinkToFit="false"/>
    </xf>
    <xf xfId="0" fontId="12" numFmtId="0" fillId="2" borderId="1" applyFont="1" applyNumberFormat="0" applyFill="0" applyBorder="1" applyAlignment="1">
      <alignment horizontal="center" vertical="bottom" textRotation="0" wrapText="false" shrinkToFit="false"/>
    </xf>
    <xf xfId="0" fontId="12"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center"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0" numFmtId="0" fillId="2" borderId="1"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center" textRotation="0" wrapText="true" shrinkToFit="false"/>
      <protection locked="false"/>
    </xf>
    <xf xfId="0" fontId="0" numFmtId="0" fillId="2" borderId="1" applyFont="0" applyNumberFormat="0" applyFill="0" applyBorder="1"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general" vertical="bottom" textRotation="0" wrapText="true" shrinkToFit="false"/>
    </xf>
    <xf xfId="0" fontId="11" numFmtId="0" fillId="2" borderId="1" applyFont="1" applyNumberFormat="0" applyFill="0" applyBorder="1" applyAlignment="1" applyProtection="true">
      <alignment horizontal="center" vertical="center" textRotation="0" wrapText="false" shrinkToFit="false"/>
      <protection locked="false"/>
    </xf>
    <xf xfId="0" fontId="4" numFmtId="0" fillId="2" borderId="0" applyFont="1" applyNumberFormat="0" applyFill="0" applyBorder="0" applyAlignment="1" applyProtection="true">
      <alignment horizontal="center" vertical="center" textRotation="0" wrapText="true" shrinkToFit="false"/>
      <protection locked="false"/>
    </xf>
    <xf xfId="0" fontId="4" numFmtId="0" fillId="2" borderId="0" applyFont="1" applyNumberFormat="0" applyFill="0" applyBorder="0" applyAlignment="1" applyProtection="true">
      <alignment horizontal="center" vertical="top" textRotation="0" wrapText="true" shrinkToFit="false"/>
      <protection locked="false"/>
    </xf>
    <xf xfId="0" fontId="1" numFmtId="0" fillId="2" borderId="0" applyFont="1" applyNumberFormat="0" applyFill="0" applyBorder="0" applyAlignment="1" applyProtection="true">
      <alignment horizontal="center" vertical="center" textRotation="0" wrapText="false" shrinkToFit="false"/>
      <protection locked="false"/>
    </xf>
    <xf xfId="0" fontId="0" numFmtId="0" fillId="2" borderId="0" applyFont="0" applyNumberFormat="0" applyFill="0" applyBorder="0" applyAlignment="1" applyProtection="true">
      <alignment horizontal="center" vertical="bottom" textRotation="0" wrapText="true" shrinkToFit="false"/>
      <protection locked="false"/>
    </xf>
    <xf xfId="0" fontId="1" numFmtId="0" fillId="2" borderId="12" applyFont="1" applyNumberFormat="0" applyFill="0" applyBorder="1" applyAlignment="1" applyProtection="true">
      <alignment horizontal="center" vertical="center" textRotation="0" wrapText="false" shrinkToFit="false"/>
      <protection locked="false"/>
    </xf>
    <xf xfId="0" fontId="1" numFmtId="0" fillId="2" borderId="13" applyFont="1" applyNumberFormat="0" applyFill="0" applyBorder="1" applyAlignment="1" applyProtection="true">
      <alignment horizontal="center" vertical="center" textRotation="0" wrapText="false" shrinkToFit="false"/>
      <protection locked="false"/>
    </xf>
    <xf xfId="0" fontId="1" numFmtId="0" fillId="2" borderId="11" applyFont="1" applyNumberFormat="0" applyFill="0" applyBorder="1" applyAlignment="1" applyProtection="true">
      <alignment horizontal="center" vertical="center" textRotation="0" wrapText="false" shrinkToFit="false"/>
      <protection locked="false"/>
    </xf>
    <xf xfId="0" fontId="1" numFmtId="0" fillId="2" borderId="9" applyFont="1" applyNumberFormat="0" applyFill="0" applyBorder="1" applyAlignment="1" applyProtection="true">
      <alignment horizontal="center" vertical="center" textRotation="0" wrapText="true" shrinkToFit="false"/>
      <protection locked="false"/>
    </xf>
    <xf xfId="0" fontId="1" numFmtId="0" fillId="2" borderId="4" applyFont="1" applyNumberFormat="0" applyFill="0" applyBorder="1" applyAlignment="1" applyProtection="true">
      <alignment horizontal="center" vertical="center" textRotation="0" wrapText="true" shrinkToFit="false"/>
      <protection locked="false"/>
    </xf>
    <xf xfId="0" fontId="1" numFmtId="0" fillId="2" borderId="6" applyFont="1" applyNumberFormat="0" applyFill="0" applyBorder="1" applyAlignment="1" applyProtection="true">
      <alignment horizontal="center" vertical="center" textRotation="0" wrapText="true" shrinkToFit="false"/>
      <protection locked="false"/>
    </xf>
    <xf xfId="0" fontId="0" quotePrefix="1" numFmtId="0" fillId="2" borderId="1" applyFont="0" applyNumberFormat="0" applyFill="0" applyBorder="1" applyAlignment="1">
      <alignment horizontal="left" vertical="center" textRotation="0" wrapText="true" shrinkToFit="false"/>
    </xf>
    <xf xfId="0" fontId="0" numFmtId="164" fillId="2" borderId="1" applyFont="0" applyNumberFormat="1" applyFill="0" applyBorder="1" applyAlignment="1">
      <alignment horizontal="right" vertical="center" textRotation="0" wrapText="true" shrinkToFit="false"/>
    </xf>
    <xf xfId="0" fontId="0" numFmtId="166"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3" numFmtId="164" fillId="2" borderId="1" applyFont="1" applyNumberFormat="1" applyFill="0" applyBorder="1" applyAlignment="1">
      <alignment horizontal="center" vertical="center" textRotation="0" wrapText="true" shrinkToFit="false"/>
    </xf>
    <xf xfId="0" fontId="7" numFmtId="0" fillId="2" borderId="1" applyFont="1" applyNumberFormat="0" applyFill="0" applyBorder="1" applyAlignment="1" applyProtection="true">
      <alignment horizontal="general" vertical="center" textRotation="0" wrapText="false" shrinkToFit="false"/>
      <protection locked="false"/>
    </xf>
    <xf xfId="0" fontId="1" numFmtId="164" fillId="2" borderId="1" applyFont="1" applyNumberFormat="1" applyFill="0" applyBorder="1" applyAlignment="1" applyProtection="true">
      <alignment horizontal="general" vertical="center" textRotation="0" wrapText="false" shrinkToFit="false"/>
      <protection locked="false"/>
    </xf>
    <xf xfId="0" fontId="0" numFmtId="0" fillId="2" borderId="1" applyFont="0" applyNumberFormat="0" applyFill="0" applyBorder="1" applyAlignment="1" applyProtection="true">
      <alignment horizontal="center" vertical="center" textRotation="0" wrapText="false" shrinkToFit="false"/>
      <protection locked="false"/>
    </xf>
    <xf xfId="0" fontId="0" numFmtId="0" fillId="2" borderId="1" applyFont="0" applyNumberFormat="0" applyFill="0" applyBorder="1"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13" numFmtId="0" fillId="2" borderId="0" applyFont="1" applyNumberFormat="0" applyFill="0" applyBorder="0" applyAlignment="1">
      <alignment horizontal="center" vertical="bottom" textRotation="0" wrapText="false" shrinkToFit="false"/>
    </xf>
    <xf xfId="0" fontId="10" numFmtId="0" fillId="2" borderId="1" applyFont="1" applyNumberFormat="0" applyFill="0" applyBorder="1" applyAlignment="1" applyProtection="true">
      <alignment horizontal="center" vertical="center" textRotation="0" wrapText="true" shrinkToFit="false"/>
      <protection locked="false"/>
    </xf>
    <xf xfId="0" fontId="11" numFmtId="0" fillId="2" borderId="1" applyFont="1" applyNumberFormat="0" applyFill="0" applyBorder="1" applyAlignment="1" applyProtection="true">
      <alignment horizontal="center" vertical="center" textRotation="0" wrapText="true" shrinkToFit="false"/>
      <protection locked="false"/>
    </xf>
    <xf xfId="0" fontId="4" numFmtId="0" fillId="2" borderId="0" applyFont="1" applyNumberFormat="0" applyFill="0" applyBorder="0" applyAlignment="1">
      <alignment horizontal="general" vertical="center" textRotation="0" wrapText="true" shrinkToFit="false"/>
    </xf>
    <xf xfId="0" fontId="4" numFmtId="0" fillId="2" borderId="0" applyFont="1" applyNumberFormat="0" applyFill="0" applyBorder="0" applyAlignment="1">
      <alignment horizontal="general" vertical="top" textRotation="0" wrapText="true" shrinkToFit="false"/>
    </xf>
    <xf xfId="0" fontId="1" numFmtId="0" fillId="2" borderId="5" applyFont="1" applyNumberFormat="0" applyFill="0" applyBorder="1" applyAlignment="1">
      <alignment horizontal="center"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3" numFmtId="0" fillId="2" borderId="5" applyFont="1" applyNumberFormat="0" applyFill="0" applyBorder="1" applyAlignment="1">
      <alignment horizontal="left" vertical="top" textRotation="0" wrapText="true" shrinkToFit="false"/>
    </xf>
    <xf xfId="0" fontId="9" numFmtId="0" fillId="2" borderId="0" applyFont="1" applyNumberFormat="0" applyFill="0"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10" fillId="2" borderId="0" applyFont="0" applyNumberFormat="1" applyFill="0" applyBorder="0" applyAlignment="1">
      <alignment horizontal="general" vertical="center" textRotation="0" wrapText="false" shrinkToFit="false"/>
    </xf>
    <xf xfId="0" fontId="0" numFmtId="164" fillId="2" borderId="0" applyFont="0" applyNumberFormat="1" applyFill="0" applyBorder="0" applyAlignment="1">
      <alignment horizontal="general" vertical="center" textRotation="0" wrapText="false" shrinkToFit="false"/>
    </xf>
    <xf xfId="0" fontId="1" numFmtId="0" fillId="2" borderId="9" applyFont="1" applyNumberFormat="0" applyFill="0" applyBorder="1" applyAlignment="1">
      <alignment horizontal="center" vertical="center" textRotation="0" wrapText="true" shrinkToFit="false"/>
    </xf>
    <xf xfId="0" fontId="11" numFmtId="0" fillId="2" borderId="9" applyFont="1" applyNumberFormat="0" applyFill="0" applyBorder="1" applyAlignment="1">
      <alignment horizontal="center" vertical="center" textRotation="0" wrapText="true" shrinkToFit="false"/>
    </xf>
    <xf xfId="0" fontId="1" numFmtId="0" fillId="2" borderId="12" applyFont="1" applyNumberFormat="0" applyFill="0" applyBorder="1" applyAlignment="1">
      <alignment horizontal="center" vertical="center" textRotation="0" wrapText="true" shrinkToFit="false"/>
    </xf>
    <xf xfId="0" fontId="1" numFmtId="0" fillId="2" borderId="11" applyFont="1" applyNumberFormat="0" applyFill="0" applyBorder="1" applyAlignment="1">
      <alignment horizontal="center" vertical="center" textRotation="0" wrapText="true" shrinkToFit="false"/>
    </xf>
    <xf xfId="0" fontId="1" numFmtId="0" fillId="2" borderId="9" applyFont="1" applyNumberFormat="0" applyFill="0" applyBorder="1" applyAlignment="1">
      <alignment horizontal="center" vertical="center" textRotation="0" wrapText="true" shrinkToFit="false"/>
    </xf>
    <xf xfId="0" fontId="1" numFmtId="0" fillId="2" borderId="6" applyFont="1" applyNumberFormat="0" applyFill="0" applyBorder="1" applyAlignment="1">
      <alignment horizontal="center" vertical="center" textRotation="0" wrapText="true" shrinkToFit="false"/>
    </xf>
    <xf xfId="0" fontId="11" numFmtId="0" fillId="2" borderId="6" applyFont="1" applyNumberFormat="0" applyFill="0" applyBorder="1" applyAlignment="1">
      <alignment horizontal="center" vertical="center" textRotation="0" wrapText="true" shrinkToFit="false"/>
    </xf>
    <xf xfId="0" fontId="1" numFmtId="1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true" shrinkToFit="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general" vertical="center" textRotation="0" wrapText="false" shrinkToFit="false"/>
    </xf>
    <xf xfId="0" fontId="0" numFmtId="164" fillId="2" borderId="1" applyFont="0" applyNumberFormat="1" applyFill="0" applyBorder="1" applyAlignment="1">
      <alignment horizontal="general" vertical="center" textRotation="0" wrapText="false" shrinkToFit="false"/>
    </xf>
    <xf xfId="0" fontId="0" numFmtId="15" fillId="2" borderId="1" applyFont="0" applyNumberFormat="1" applyFill="0" applyBorder="1" applyAlignment="1">
      <alignment horizontal="center" vertical="center" textRotation="0" wrapText="false" shrinkToFit="false"/>
    </xf>
    <xf xfId="0" fontId="0" numFmtId="10"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false" shrinkToFit="false"/>
    </xf>
    <xf xfId="0" fontId="9" numFmtId="164" fillId="4" borderId="0" applyFont="1" applyNumberFormat="1" applyFill="1" applyBorder="0" applyAlignment="1">
      <alignment horizontal="general" vertical="center" textRotation="0" wrapText="false" shrinkToFit="false"/>
    </xf>
    <xf xfId="0" fontId="9" numFmtId="164" fillId="2" borderId="0" applyFont="1" applyNumberFormat="1" applyFill="0" applyBorder="0" applyAlignment="1">
      <alignment horizontal="general"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0" numFmtId="164" fillId="2" borderId="1" applyFont="0" applyNumberFormat="1" applyFill="0" applyBorder="1" applyAlignment="1">
      <alignment horizontal="center" vertical="center" textRotation="0" wrapText="false" shrinkToFit="false"/>
    </xf>
    <xf xfId="0" fontId="0" numFmtId="49"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center" vertical="center" textRotation="0" wrapText="true" shrinkToFit="false"/>
    </xf>
    <xf xfId="0" fontId="0" quotePrefix="1" numFmtId="15" fillId="2" borderId="1" applyFont="0" applyNumberFormat="1" applyFill="0" applyBorder="1" applyAlignment="1">
      <alignment horizontal="center" vertical="center" textRotation="0" wrapText="false" shrinkToFit="false"/>
    </xf>
    <xf xfId="0" fontId="0" numFmtId="15" fillId="2" borderId="1" applyFont="0" applyNumberFormat="1" applyFill="0" applyBorder="1" applyAlignment="1">
      <alignment horizontal="center" vertical="center" textRotation="0" wrapText="true" shrinkToFit="false"/>
    </xf>
    <xf xfId="0" fontId="0" numFmtId="49" fillId="2" borderId="1"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0" fillId="2" borderId="6" applyFont="0" applyNumberFormat="0"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true" shrinkToFit="false"/>
    </xf>
    <xf xfId="0" fontId="0" numFmtId="164"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0" numFmtId="49" fillId="2" borderId="6" applyFont="0" applyNumberFormat="1" applyFill="0" applyBorder="1" applyAlignment="1">
      <alignment horizontal="center" vertical="center" textRotation="0" wrapText="true" shrinkToFit="false"/>
    </xf>
    <xf xfId="0" fontId="1" numFmtId="0" fillId="2" borderId="4" applyFont="1" applyNumberFormat="0" applyFill="0" applyBorder="1" applyAlignment="1">
      <alignment horizontal="left" vertical="center" textRotation="0" wrapText="false" shrinkToFit="false"/>
    </xf>
    <xf xfId="0" fontId="0" numFmtId="0" fillId="2" borderId="4" applyFont="0" applyNumberFormat="0" applyFill="0" applyBorder="1" applyAlignment="1">
      <alignment horizontal="general" vertical="center" textRotation="0" wrapText="false" shrinkToFit="false"/>
    </xf>
    <xf xfId="0" fontId="0" numFmtId="164" fillId="2" borderId="3" applyFont="0" applyNumberFormat="1" applyFill="0" applyBorder="1" applyAlignment="1">
      <alignment horizontal="general" vertical="center" textRotation="0" wrapText="false" shrinkToFit="false"/>
    </xf>
    <xf xfId="0" fontId="0" numFmtId="0" fillId="2" borderId="5" applyFont="0" applyNumberFormat="0" applyFill="0" applyBorder="1" applyAlignment="1">
      <alignment horizontal="general" vertical="center" textRotation="0" wrapText="false" shrinkToFit="false"/>
    </xf>
    <xf xfId="0" fontId="0" numFmtId="10" fillId="2" borderId="4" applyFont="0" applyNumberFormat="1" applyFill="0" applyBorder="1" applyAlignment="1">
      <alignment horizontal="center" vertical="center" textRotation="0" wrapText="false" shrinkToFit="false"/>
    </xf>
    <xf xfId="0" fontId="0" numFmtId="164" fillId="2" borderId="4" applyFont="0" applyNumberFormat="1" applyFill="0" applyBorder="1" applyAlignment="1">
      <alignment horizontal="general" vertical="center" textRotation="0" wrapText="false" shrinkToFit="false"/>
    </xf>
    <xf xfId="0" fontId="0" numFmtId="0" fillId="2" borderId="4" applyFont="0" applyNumberFormat="0"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164" fillId="2" borderId="9" applyFont="0" applyNumberFormat="1" applyFill="0" applyBorder="1" applyAlignment="1">
      <alignment horizontal="general" vertical="center" textRotation="0" wrapText="false" shrinkToFit="false"/>
    </xf>
    <xf xfId="0" fontId="0" numFmtId="15"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general" vertical="center" textRotation="0" wrapText="false" shrinkToFit="false"/>
    </xf>
    <xf xfId="0" fontId="0" numFmtId="10" fillId="2" borderId="9" applyFont="0" applyNumberFormat="1" applyFill="0" applyBorder="1" applyAlignment="1">
      <alignment horizontal="general" vertical="center" textRotation="0" wrapText="false" shrinkToFit="false"/>
    </xf>
    <xf xfId="0" fontId="1" numFmtId="0" fillId="2" borderId="1"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left" vertical="center" textRotation="0" wrapText="false" shrinkToFit="false"/>
    </xf>
    <xf xfId="0" fontId="0" numFmtId="0" fillId="2" borderId="5" applyFont="0" applyNumberFormat="0" applyFill="0" applyBorder="1" applyAlignment="1">
      <alignment horizontal="center" vertical="center" textRotation="0" wrapText="false" shrinkToFit="false"/>
    </xf>
    <xf xfId="0" fontId="0" numFmtId="10" fillId="2" borderId="9" applyFont="0" applyNumberFormat="1" applyFill="0" applyBorder="1" applyAlignment="1">
      <alignment horizontal="center" vertical="center" textRotation="0" wrapText="false" shrinkToFit="false"/>
    </xf>
    <xf xfId="0" fontId="0" numFmtId="164" fillId="2" borderId="9" applyFont="0" applyNumberFormat="1" applyFill="0" applyBorder="1" applyAlignment="1">
      <alignment horizontal="center" vertical="center" textRotation="0" wrapText="false" shrinkToFit="false"/>
    </xf>
    <xf xfId="0" fontId="0" numFmtId="0" fillId="2" borderId="9"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false" shrinkToFit="false"/>
    </xf>
    <xf xfId="0" fontId="0" numFmtId="0" fillId="2" borderId="7" applyFont="0" applyNumberFormat="0" applyFill="0" applyBorder="1" applyAlignment="1">
      <alignment horizontal="general" vertical="center" textRotation="0" wrapText="false" shrinkToFit="false"/>
    </xf>
    <xf xfId="0" fontId="0" numFmtId="10" fillId="2" borderId="6" applyFont="0" applyNumberFormat="1" applyFill="0" applyBorder="1" applyAlignment="1">
      <alignment horizontal="center" vertical="center" textRotation="0" wrapText="false" shrinkToFit="false"/>
    </xf>
    <xf xfId="0" fontId="0" numFmtId="164" fillId="2" borderId="6" applyFont="0" applyNumberFormat="1" applyFill="0" applyBorder="1" applyAlignment="1">
      <alignment horizontal="center" vertical="center" textRotation="0" wrapText="false" shrinkToFit="false"/>
    </xf>
    <xf xfId="0" fontId="0" numFmtId="0" fillId="2" borderId="6" applyFont="0" applyNumberFormat="0" applyFill="0" applyBorder="1" applyAlignment="1">
      <alignment horizontal="center" vertical="center" textRotation="0" wrapText="false" shrinkToFit="false"/>
    </xf>
    <xf xfId="0" fontId="0" numFmtId="0" fillId="2" borderId="6" applyFont="0" applyNumberFormat="0" applyFill="0" applyBorder="1" applyAlignment="1">
      <alignment horizontal="left" vertical="center" textRotation="0" wrapText="true" shrinkToFit="false"/>
    </xf>
    <xf xfId="0" fontId="9" numFmtId="0" fillId="2" borderId="1" applyFont="1" applyNumberFormat="0" applyFill="0" applyBorder="1" applyAlignment="1">
      <alignment horizontal="general" vertical="center" textRotation="0" wrapText="false" shrinkToFit="false"/>
    </xf>
    <xf xfId="0" fontId="0" numFmtId="0" fillId="2" borderId="1" applyFont="0" applyNumberFormat="0" applyFill="0" applyBorder="1" applyAlignment="1">
      <alignment horizontal="general" vertical="center" textRotation="0" wrapText="true" shrinkToFit="false"/>
    </xf>
    <xf xfId="0" fontId="1" numFmtId="0" fillId="2" borderId="9" applyFont="1" applyNumberFormat="0" applyFill="0" applyBorder="1" applyAlignment="1">
      <alignment horizontal="general" vertical="center" textRotation="0" wrapText="false" shrinkToFit="false"/>
    </xf>
    <xf xfId="0" fontId="0" numFmtId="0" fillId="2" borderId="9" applyFont="0" applyNumberFormat="0" applyFill="0" applyBorder="1" applyAlignment="1">
      <alignment horizontal="center" vertical="center" textRotation="0" wrapText="true" shrinkToFit="false"/>
    </xf>
    <xf xfId="0" fontId="0" numFmtId="0" fillId="2" borderId="9" applyFont="0" applyNumberFormat="0" applyFill="0" applyBorder="1" applyAlignment="1">
      <alignment horizontal="left" vertical="center" textRotation="0" wrapText="true" shrinkToFit="false"/>
    </xf>
    <xf xfId="0" fontId="0" numFmtId="2" fillId="2" borderId="9" applyFont="0" applyNumberFormat="1" applyFill="0" applyBorder="1" applyAlignment="1">
      <alignment horizontal="center" vertical="center" textRotation="0" wrapText="true" shrinkToFit="false"/>
    </xf>
    <xf xfId="0" fontId="0" numFmtId="0" fillId="2" borderId="4" applyFont="0" applyNumberFormat="0" applyFill="0" applyBorder="1" applyAlignment="1">
      <alignment horizontal="left" vertical="center" textRotation="0" wrapText="true" shrinkToFit="false"/>
    </xf>
    <xf xfId="0" fontId="0" numFmtId="14" fillId="2" borderId="4" applyFont="0" applyNumberFormat="1" applyFill="0" applyBorder="1" applyAlignment="1">
      <alignment horizontal="general" vertical="center" textRotation="0" wrapText="false" shrinkToFit="false"/>
    </xf>
    <xf xfId="0" fontId="0" numFmtId="2" fillId="2" borderId="4" applyFont="0" applyNumberFormat="1" applyFill="0" applyBorder="1" applyAlignment="1">
      <alignment horizontal="center" vertical="center" textRotation="0" wrapText="true" shrinkToFit="false"/>
    </xf>
    <xf xfId="0" fontId="0" numFmtId="0" fillId="2" borderId="6" applyFont="0" applyNumberFormat="0" applyFill="0" applyBorder="1" applyAlignment="1">
      <alignment horizontal="left" vertical="center" textRotation="0" wrapText="true" shrinkToFit="false"/>
    </xf>
    <xf xfId="0" fontId="0" numFmtId="10" fillId="2" borderId="6" applyFont="0" applyNumberFormat="1" applyFill="0" applyBorder="1" applyAlignment="1">
      <alignment horizontal="general" vertical="center" textRotation="0" wrapText="false" shrinkToFit="false"/>
    </xf>
    <xf xfId="0" fontId="0" numFmtId="2" fillId="2" borderId="6" applyFont="0" applyNumberFormat="1"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1" numFmtId="0" fillId="2" borderId="1" applyFont="1" applyNumberFormat="0" applyFill="0" applyBorder="1" applyAlignment="1">
      <alignment horizontal="left" vertical="center" textRotation="0" wrapText="false" shrinkToFit="false"/>
    </xf>
    <xf xfId="0" fontId="0" numFmtId="0" fillId="2" borderId="1" applyFont="0" applyNumberFormat="0" applyFill="0" applyBorder="1" applyAlignment="1">
      <alignment horizontal="left" vertical="center" textRotation="0" wrapText="true" shrinkToFit="false"/>
    </xf>
    <xf xfId="0" fontId="0" quotePrefix="1" numFmtId="49" fillId="2" borderId="1" applyFont="0" applyNumberFormat="1" applyFill="0" applyBorder="1" applyAlignment="1">
      <alignment horizontal="center"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left" vertical="center" textRotation="0" wrapText="true" shrinkToFit="false"/>
    </xf>
    <xf xfId="0" fontId="0" numFmtId="0" fillId="2" borderId="9" applyFont="0" applyNumberFormat="0" applyFill="0" applyBorder="1" applyAlignment="1">
      <alignment horizontal="general" vertical="center" textRotation="0" wrapText="true" shrinkToFit="false"/>
    </xf>
    <xf xfId="0" fontId="0" quotePrefix="1" numFmtId="17" fillId="2" borderId="1" applyFont="0" applyNumberFormat="1" applyFill="0" applyBorder="1" applyAlignment="1">
      <alignment horizontal="center" vertical="center" textRotation="0" wrapText="false" shrinkToFit="false"/>
    </xf>
    <xf xfId="0" fontId="0" numFmtId="164" fillId="2" borderId="0" applyFont="0" applyNumberFormat="1" applyFill="0" applyBorder="0" applyAlignment="1">
      <alignment horizontal="center" vertical="center" textRotation="0" wrapText="false" shrinkToFit="false"/>
    </xf>
    <xf xfId="0" fontId="0" numFmtId="10" fillId="2" borderId="0" applyFont="0" applyNumberFormat="1" applyFill="0" applyBorder="0" applyAlignment="1">
      <alignment horizontal="center" vertical="center" textRotation="0" wrapText="false" shrinkToFit="false"/>
    </xf>
    <xf xfId="0" fontId="14" numFmtId="0" fillId="2" borderId="0" applyFont="1" applyNumberFormat="0" applyFill="0" applyBorder="0" applyAlignment="1">
      <alignment horizontal="general" vertical="center" textRotation="0" wrapText="false" shrinkToFit="false"/>
    </xf>
    <xf xfId="0" fontId="1" numFmtId="0" fillId="2" borderId="14" applyFont="1" applyNumberFormat="0" applyFill="0" applyBorder="1" applyAlignment="1">
      <alignment horizontal="center" vertical="bottom" textRotation="0" wrapText="false" shrinkToFit="false"/>
    </xf>
    <xf xfId="0" fontId="1" numFmtId="0" fillId="2" borderId="8" applyFont="1" applyNumberFormat="0" applyFill="0" applyBorder="1" applyAlignment="1">
      <alignment horizontal="center" vertical="bottom" textRotation="0" wrapText="false" shrinkToFit="false"/>
    </xf>
    <xf xfId="0" fontId="1" numFmtId="0" fillId="2" borderId="15" applyFont="1" applyNumberFormat="0" applyFill="0" applyBorder="1" applyAlignment="1">
      <alignment horizontal="center" vertical="bottom" textRotation="0" wrapText="false" shrinkToFit="false"/>
    </xf>
    <xf xfId="0" fontId="1" numFmtId="0" fillId="2" borderId="3" applyFont="1" applyNumberFormat="0" applyFill="0" applyBorder="1" applyAlignment="1">
      <alignment horizontal="center" vertical="bottom"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1" numFmtId="0" fillId="2" borderId="3"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1" numFmtId="0" fillId="2" borderId="3"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general" vertical="bottom" textRotation="0" wrapText="true" shrinkToFit="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0" numFmtId="0" fillId="2" borderId="3"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center" textRotation="0" wrapText="true" shrinkToFit="false"/>
    </xf>
    <xf xfId="0" fontId="0" numFmtId="49" fillId="2" borderId="0" applyFont="0" applyNumberFormat="1" applyFill="0" applyBorder="0" applyAlignment="1">
      <alignment horizontal="center" vertical="center" textRotation="0" wrapText="true" shrinkToFit="false"/>
    </xf>
    <xf xfId="0" fontId="0" numFmtId="0" fillId="2" borderId="0" applyFont="0" applyNumberFormat="0" applyFill="0" applyBorder="0" applyAlignment="1">
      <alignment horizontal="general" vertical="center" textRotation="0" wrapText="false" shrinkToFit="false"/>
    </xf>
    <xf xfId="0" fontId="0" numFmtId="0" fillId="2" borderId="5" applyFont="0" applyNumberFormat="0" applyFill="0" applyBorder="1" applyAlignment="1">
      <alignment horizontal="center" vertical="center" textRotation="0" wrapText="true" shrinkToFit="false"/>
    </xf>
    <xf xfId="0" fontId="3" numFmtId="0" fillId="2" borderId="3" applyFont="1" applyNumberFormat="0" applyFill="0" applyBorder="1" applyAlignment="1">
      <alignment horizontal="left" vertical="top" textRotation="0" wrapText="true" shrinkToFit="false"/>
    </xf>
    <xf xfId="0" fontId="3" numFmtId="0" fillId="2" borderId="0" applyFont="1" applyNumberFormat="0" applyFill="0" applyBorder="0" applyAlignment="1">
      <alignment horizontal="left" vertical="top" textRotation="0" wrapText="true" shrinkToFit="false"/>
    </xf>
    <xf xfId="0" fontId="0" numFmtId="0" fillId="2" borderId="3" applyFont="0" applyNumberFormat="0" applyFill="0" applyBorder="1" applyAlignment="0">
      <alignment horizontal="general" vertical="bottom" textRotation="0" wrapText="false" shrinkToFit="false"/>
    </xf>
    <xf xfId="0" fontId="15"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center" textRotation="0" wrapText="false" shrinkToFit="false"/>
    </xf>
    <xf xfId="0" fontId="0" numFmtId="0" fillId="2" borderId="10" applyFont="0"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center" textRotation="0" wrapText="true" shrinkToFit="false"/>
    </xf>
    <xf xfId="0" fontId="0" numFmtId="164" fillId="2" borderId="2" applyFont="0" applyNumberFormat="1" applyFill="0" applyBorder="1" applyAlignment="1">
      <alignment horizontal="center" vertical="center" textRotation="0" wrapText="false" shrinkToFit="false"/>
    </xf>
    <xf xfId="0" fontId="0" numFmtId="49" fillId="2" borderId="2" applyFont="0" applyNumberFormat="1" applyFill="0" applyBorder="1" applyAlignment="1">
      <alignment horizontal="center" vertical="center" textRotation="0" wrapText="true" shrinkToFit="false"/>
    </xf>
    <xf xfId="0" fontId="0" numFmtId="0" fillId="2" borderId="2" applyFont="0" applyNumberFormat="0" applyFill="0" applyBorder="1" applyAlignment="1">
      <alignment horizontal="general" vertical="center" textRotation="0" wrapText="false" shrinkToFit="false"/>
    </xf>
    <xf xfId="0" fontId="0" numFmtId="10" fillId="2" borderId="2" applyFont="0" applyNumberFormat="1" applyFill="0" applyBorder="1" applyAlignment="1">
      <alignment horizontal="center" vertical="center" textRotation="0" wrapText="false" shrinkToFit="false"/>
    </xf>
    <xf xfId="0" fontId="0" numFmtId="0" fillId="2" borderId="7" applyFont="0" applyNumberFormat="0" applyFill="0" applyBorder="1" applyAlignment="1">
      <alignment horizontal="center" vertical="center" textRotation="0" wrapText="true" shrinkToFit="false"/>
    </xf>
    <xf xfId="0" fontId="0" numFmtId="0" fillId="2" borderId="0" applyFont="0" applyNumberFormat="0" applyFill="0" applyBorder="0" applyAlignment="1">
      <alignment horizontal="center" vertical="bottom" textRotation="0" wrapText="false" shrinkToFit="false"/>
    </xf>
    <xf xfId="0" fontId="16" numFmtId="0" fillId="2" borderId="0" applyFont="1" applyNumberFormat="0" applyFill="0" applyBorder="0" applyAlignment="1">
      <alignment horizontal="center" vertical="bottom" textRotation="0" wrapText="false" shrinkToFit="false"/>
    </xf>
    <xf xfId="0" fontId="0" numFmtId="0" fillId="2" borderId="3" applyFont="0" applyNumberFormat="0" applyFill="0" applyBorder="1" applyAlignment="1">
      <alignment horizontal="center" vertical="bottom" textRotation="0" wrapText="false" shrinkToFit="false"/>
    </xf>
    <xf xfId="0" fontId="17" numFmtId="0" fillId="2" borderId="3" applyFont="1" applyNumberFormat="0" applyFill="0" applyBorder="1" applyAlignment="1">
      <alignment horizontal="center" vertical="bottom" textRotation="0" wrapText="false" shrinkToFit="false"/>
    </xf>
    <xf xfId="0" fontId="17" numFmtId="0" fillId="2" borderId="0" applyFont="1" applyNumberFormat="0" applyFill="0" applyBorder="0" applyAlignment="1">
      <alignment horizontal="center"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4" numFmtId="0" fillId="2" borderId="0" applyFont="1"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pplyProtection="true">
      <alignment horizontal="left" vertical="bottom" textRotation="0" wrapText="true" shrinkToFit="false"/>
      <protection locked="false"/>
    </xf>
    <xf xfId="0" fontId="12" numFmtId="0" fillId="2" borderId="0" applyFont="1" applyNumberFormat="0" applyFill="0" applyBorder="0" applyAlignment="1">
      <alignment horizontal="center" vertical="bottom" textRotation="0" wrapText="false" shrinkToFit="false"/>
    </xf>
    <xf xfId="0" fontId="12" numFmtId="0" fillId="2" borderId="3" applyFont="1" applyNumberFormat="0" applyFill="0" applyBorder="1" applyAlignment="1">
      <alignment horizontal="center" vertical="bottom" textRotation="0" wrapText="false" shrinkToFit="false"/>
    </xf>
    <xf xfId="0" fontId="12"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0" fillId="2" borderId="3" applyFont="1" applyNumberFormat="0"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3" applyFont="1" applyNumberFormat="0" applyFill="0" applyBorder="1" applyAlignment="1">
      <alignment horizontal="center"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12"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center" vertical="bottom" textRotation="0" wrapText="false" shrinkToFit="false"/>
    </xf>
    <xf xfId="0" fontId="6" numFmtId="0" fillId="2" borderId="1" applyFont="1" applyNumberFormat="0" applyFill="0" applyBorder="1" applyAlignment="1">
      <alignment horizontal="general" vertical="center" textRotation="0" wrapText="true" shrinkToFit="false"/>
    </xf>
    <xf xfId="0" fontId="6" numFmtId="0" fillId="2" borderId="1" applyFont="1" applyNumberFormat="0" applyFill="0" applyBorder="1" applyAlignment="1">
      <alignment horizontal="center" vertical="center" textRotation="0" wrapText="true" shrinkToFit="false"/>
    </xf>
    <xf xfId="0" fontId="6" numFmtId="164" fillId="2" borderId="0" applyFont="1" applyNumberFormat="1" applyFill="0" applyBorder="0" applyAlignment="0">
      <alignment horizontal="general" vertical="bottom" textRotation="0" wrapText="false" shrinkToFit="false"/>
    </xf>
    <xf xfId="0" fontId="18" numFmtId="164" fillId="2" borderId="5" applyFont="1" applyNumberFormat="1" applyFill="0" applyBorder="1" applyAlignment="0">
      <alignment horizontal="general" vertical="bottom" textRotation="0" wrapText="false" shrinkToFit="false"/>
    </xf>
    <xf xfId="0" fontId="18"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center" textRotation="0" wrapText="true" shrinkToFit="false"/>
    </xf>
    <xf xfId="0" fontId="6" numFmtId="164" fillId="2" borderId="1" applyFont="1" applyNumberFormat="1" applyFill="0" applyBorder="1" applyAlignment="0">
      <alignment horizontal="general" vertical="bottom" textRotation="0" wrapText="false" shrinkToFit="false"/>
    </xf>
    <xf xfId="0" fontId="6" numFmtId="0" fillId="2" borderId="1" applyFont="1" applyNumberFormat="0" applyFill="0" applyBorder="1" applyAlignment="0">
      <alignment horizontal="general" vertical="bottom" textRotation="0" wrapText="false" shrinkToFit="false"/>
    </xf>
    <xf xfId="0" fontId="6" numFmtId="164" fillId="2" borderId="1" applyFont="1" applyNumberFormat="1" applyFill="0" applyBorder="1" applyAlignment="0">
      <alignment horizontal="general" vertical="bottom" textRotation="0" wrapText="false" shrinkToFit="false"/>
    </xf>
    <xf xfId="0" fontId="6" numFmtId="164" fillId="2" borderId="0" applyFont="1" applyNumberFormat="1" applyFill="0" applyBorder="0" applyAlignment="0">
      <alignment horizontal="general" vertical="bottom" textRotation="0" wrapText="false" shrinkToFit="false"/>
    </xf>
    <xf xfId="0" fontId="6" numFmtId="164" fillId="2" borderId="3" applyFont="1" applyNumberFormat="1" applyFill="0" applyBorder="1" applyAlignment="0">
      <alignment horizontal="general" vertical="bottom" textRotation="0" wrapText="false" shrinkToFit="false"/>
    </xf>
    <xf xfId="0" fontId="6" numFmtId="0" fillId="2" borderId="5" applyFont="1" applyNumberFormat="0" applyFill="0" applyBorder="1" applyAlignment="0">
      <alignment horizontal="general" vertical="bottom" textRotation="0" wrapText="false" shrinkToFit="false"/>
    </xf>
    <xf xfId="0" fontId="6" numFmtId="0" fillId="2" borderId="3" applyFont="1" applyNumberFormat="0" applyFill="0" applyBorder="1" applyAlignment="1">
      <alignment horizontal="center" vertical="bottom" textRotation="0" wrapText="false" shrinkToFit="false"/>
    </xf>
    <xf xfId="0" fontId="6" numFmtId="0" fillId="2" borderId="3" applyFont="1" applyNumberFormat="0" applyFill="0" applyBorder="1" applyAlignment="0">
      <alignment horizontal="general" vertical="bottom" textRotation="0" wrapText="false" shrinkToFit="false"/>
    </xf>
    <xf xfId="0" fontId="6" numFmtId="0" fillId="2" borderId="0" applyFont="1" applyNumberFormat="0" applyFill="0" applyBorder="0" applyAlignment="0">
      <alignment horizontal="general" vertical="bottom" textRotation="0" wrapText="false" shrinkToFit="false"/>
    </xf>
    <xf xfId="0" fontId="12" numFmtId="0" fillId="2" borderId="1" applyFont="1" applyNumberFormat="0" applyFill="0" applyBorder="1" applyAlignment="0">
      <alignment horizontal="general" vertical="bottom" textRotation="0" wrapText="false" shrinkToFit="false"/>
    </xf>
    <xf xfId="0" fontId="12" numFmtId="164" fillId="2" borderId="1" applyFont="1" applyNumberFormat="1" applyFill="0" applyBorder="1" applyAlignment="0">
      <alignment horizontal="general" vertical="bottom" textRotation="0" wrapText="false" shrinkToFit="false"/>
    </xf>
    <xf xfId="0" fontId="12" numFmtId="164" fillId="2" borderId="1" applyFont="1" applyNumberFormat="1" applyFill="0" applyBorder="1"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3" applyFont="1" applyNumberFormat="1" applyFill="0" applyBorder="1" applyAlignment="0">
      <alignment horizontal="general" vertical="bottom" textRotation="0" wrapText="false" shrinkToFit="false"/>
    </xf>
    <xf xfId="0" fontId="6" numFmtId="0" fillId="2" borderId="1" applyFont="1" applyNumberFormat="0" applyFill="0" applyBorder="1" applyAlignment="1">
      <alignment horizontal="left" vertical="top" textRotation="0" wrapText="false" shrinkToFit="false"/>
    </xf>
    <xf xfId="0" fontId="18" numFmtId="164" fillId="2" borderId="3" applyFont="1" applyNumberFormat="1" applyFill="0" applyBorder="1" applyAlignment="1">
      <alignment horizontal="center" vertical="bottom" textRotation="0" wrapText="false" shrinkToFit="false"/>
    </xf>
    <xf xfId="0" fontId="18" numFmtId="164" fillId="2" borderId="5" applyFont="1" applyNumberFormat="1" applyFill="0" applyBorder="1" applyAlignment="1">
      <alignment horizontal="center" vertical="center" textRotation="0" wrapText="false" shrinkToFit="false"/>
    </xf>
    <xf xfId="0" fontId="18" numFmtId="164" fillId="2" borderId="3" applyFont="1" applyNumberFormat="1" applyFill="0" applyBorder="1" applyAlignment="1">
      <alignment horizontal="center" vertical="center" textRotation="0" wrapText="false" shrinkToFit="false"/>
    </xf>
    <xf xfId="0" fontId="19" numFmtId="164" fillId="2" borderId="5" applyFont="1" applyNumberFormat="1" applyFill="0" applyBorder="1" applyAlignment="1">
      <alignment horizontal="center" vertical="center" textRotation="0" wrapText="false" shrinkToFit="false"/>
    </xf>
    <xf xfId="0" fontId="19" numFmtId="164" fillId="2" borderId="3" applyFont="1" applyNumberFormat="1" applyFill="0" applyBorder="1" applyAlignment="1">
      <alignment horizontal="center" vertical="center" textRotation="0" wrapText="false" shrinkToFit="false"/>
    </xf>
    <xf xfId="0" fontId="20" numFmtId="164" fillId="2" borderId="5" applyFont="1" applyNumberFormat="1" applyFill="0" applyBorder="1" applyAlignment="0">
      <alignment horizontal="general" vertical="bottom" textRotation="0" wrapText="false" shrinkToFit="false"/>
    </xf>
    <xf xfId="0" fontId="20" numFmtId="164" fillId="2" borderId="3" applyFont="1" applyNumberFormat="1" applyFill="0" applyBorder="1" applyAlignment="0">
      <alignment horizontal="general" vertical="bottom" textRotation="0" wrapText="false" shrinkToFit="false"/>
    </xf>
    <xf xfId="0" fontId="20" numFmtId="164" fillId="2" borderId="5" applyFont="1" applyNumberFormat="1" applyFill="0" applyBorder="1" applyAlignment="0">
      <alignment horizontal="general" vertical="bottom" textRotation="0" wrapText="false" shrinkToFit="false"/>
    </xf>
    <xf xfId="0" fontId="20" numFmtId="164" fillId="2" borderId="3" applyFont="1" applyNumberFormat="1" applyFill="0" applyBorder="1" applyAlignment="0">
      <alignment horizontal="general" vertical="bottom" textRotation="0" wrapText="false" shrinkToFit="false"/>
    </xf>
    <xf xfId="0" fontId="21" numFmtId="164" fillId="2" borderId="5" applyFont="1" applyNumberFormat="1" applyFill="0" applyBorder="1" applyAlignment="1">
      <alignment horizontal="center" vertical="center" textRotation="0" wrapText="false" shrinkToFit="false"/>
    </xf>
    <xf xfId="0" fontId="21" numFmtId="164" fillId="2" borderId="3" applyFont="1" applyNumberFormat="1" applyFill="0" applyBorder="1" applyAlignment="1">
      <alignment horizontal="center" vertical="center" textRotation="0" wrapText="false" shrinkToFit="false"/>
    </xf>
    <xf xfId="0" fontId="6" numFmtId="164" fillId="2" borderId="3" applyFont="1" applyNumberFormat="1" applyFill="0" applyBorder="1" applyAlignment="1">
      <alignment horizontal="center" vertical="bottom" textRotation="0" wrapText="false" shrinkToFit="false"/>
    </xf>
    <xf xfId="0" fontId="6" numFmtId="164" fillId="2" borderId="5" applyFont="1" applyNumberFormat="1" applyFill="0" applyBorder="1" applyAlignment="1">
      <alignment horizontal="center" vertical="center" textRotation="0" wrapText="false" shrinkToFit="false"/>
    </xf>
    <xf xfId="0" fontId="6" numFmtId="164" fillId="2" borderId="3" applyFont="1" applyNumberFormat="1" applyFill="0" applyBorder="1" applyAlignment="1">
      <alignment horizontal="center" vertical="center" textRotation="0" wrapText="false" shrinkToFit="false"/>
    </xf>
    <xf xfId="0" fontId="6" quotePrefix="1" numFmtId="164" fillId="2" borderId="3" applyFont="1" applyNumberFormat="1" applyFill="0" applyBorder="1" applyAlignment="1">
      <alignment horizontal="center" vertical="bottom" textRotation="0" wrapText="false" shrinkToFit="false"/>
    </xf>
    <xf xfId="0" fontId="7" numFmtId="164" fillId="2" borderId="5" applyFont="1" applyNumberFormat="1" applyFill="0" applyBorder="1" applyAlignment="1">
      <alignment horizontal="center" vertical="center" textRotation="0" wrapText="false" shrinkToFit="false"/>
    </xf>
    <xf xfId="0" fontId="7" numFmtId="164" fillId="2" borderId="3" applyFont="1" applyNumberFormat="1" applyFill="0" applyBorder="1" applyAlignment="1">
      <alignment horizontal="center"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7" numFmtId="164" fillId="2" borderId="5" applyFont="1" applyNumberFormat="1" applyFill="0" applyBorder="1" applyAlignment="1">
      <alignment horizontal="general" vertical="center" textRotation="0" wrapText="false" shrinkToFit="false"/>
    </xf>
    <xf xfId="0" fontId="22" numFmtId="164" fillId="2" borderId="5" applyFont="1" applyNumberFormat="1" applyFill="0" applyBorder="1" applyAlignment="1">
      <alignment horizontal="center" vertical="center" textRotation="0" wrapText="false" shrinkToFit="false"/>
    </xf>
    <xf xfId="0" fontId="22" numFmtId="164" fillId="2" borderId="3" applyFont="1" applyNumberFormat="1" applyFill="0" applyBorder="1" applyAlignment="1">
      <alignment horizontal="center" vertical="center" textRotation="0" wrapText="false" shrinkToFit="false"/>
    </xf>
    <xf xfId="0" fontId="6" numFmtId="164" fillId="2" borderId="5" applyFont="1" applyNumberFormat="1" applyFill="0" applyBorder="1" applyAlignment="0">
      <alignment horizontal="general" vertical="bottom" textRotation="0" wrapText="false" shrinkToFit="false"/>
    </xf>
    <xf xfId="0" fontId="7" numFmtId="164" fillId="2" borderId="5" applyFont="1" applyNumberFormat="1" applyFill="0" applyBorder="1" applyAlignment="1">
      <alignment horizontal="center" vertical="center" textRotation="0" wrapText="true" shrinkToFit="false"/>
    </xf>
    <xf xfId="0" fontId="7" numFmtId="164" fillId="2" borderId="3" applyFont="1" applyNumberFormat="1" applyFill="0" applyBorder="1" applyAlignment="1">
      <alignment horizontal="center" vertical="center" textRotation="0" wrapText="true" shrinkToFit="false"/>
    </xf>
    <xf xfId="0" fontId="22" numFmtId="164" fillId="2" borderId="5" applyFont="1" applyNumberFormat="1" applyFill="0" applyBorder="1" applyAlignment="1">
      <alignment horizontal="center" vertical="center" textRotation="0" wrapText="true" shrinkToFit="false"/>
    </xf>
    <xf xfId="0" fontId="22" numFmtId="164" fillId="2" borderId="3" applyFont="1" applyNumberFormat="1" applyFill="0" applyBorder="1" applyAlignment="1">
      <alignment horizontal="center" vertical="center" textRotation="0" wrapText="true" shrinkToFit="false"/>
    </xf>
    <xf xfId="0" fontId="7" numFmtId="164" fillId="2" borderId="5" applyFont="1" applyNumberFormat="1" applyFill="0" applyBorder="1" applyAlignment="0">
      <alignment horizontal="general" vertical="bottom" textRotation="0" wrapText="false" shrinkToFit="false"/>
    </xf>
    <xf xfId="0" fontId="7" numFmtId="164" fillId="2" borderId="3" applyFont="1" applyNumberFormat="1" applyFill="0" applyBorder="1" applyAlignment="0">
      <alignment horizontal="general" vertical="bottom" textRotation="0" wrapText="false" shrinkToFit="false"/>
    </xf>
    <xf xfId="0" fontId="19" numFmtId="164" fillId="2" borderId="5" applyFont="1" applyNumberFormat="1" applyFill="0" applyBorder="1" applyAlignment="1">
      <alignment horizontal="center" vertical="center" textRotation="0" wrapText="true" shrinkToFit="false"/>
    </xf>
    <xf xfId="0" fontId="19" numFmtId="164" fillId="2" borderId="3" applyFont="1" applyNumberFormat="1" applyFill="0" applyBorder="1" applyAlignment="1">
      <alignment horizontal="center" vertical="center" textRotation="0" wrapText="true" shrinkToFit="false"/>
    </xf>
    <xf xfId="0" fontId="12" numFmtId="0" fillId="2" borderId="0" applyFont="1" applyNumberFormat="0" applyFill="0" applyBorder="0"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0" applyFont="1" applyNumberFormat="1" applyFill="0" applyBorder="0" applyAlignment="0">
      <alignment horizontal="general" vertical="bottom" textRotation="0" wrapText="false" shrinkToFit="false"/>
    </xf>
    <xf xfId="0" fontId="12" numFmtId="164" fillId="2" borderId="3" applyFont="1" applyNumberFormat="1" applyFill="0" applyBorder="1" applyAlignment="0">
      <alignment horizontal="general" vertical="bottom" textRotation="0" wrapText="false" shrinkToFit="false"/>
    </xf>
    <xf xfId="0" fontId="6" numFmtId="164" fillId="2" borderId="5" applyFont="1" applyNumberFormat="1" applyFill="0" applyBorder="1" applyAlignment="0">
      <alignment horizontal="general" vertical="bottom" textRotation="0" wrapText="false" shrinkToFit="false"/>
    </xf>
    <xf xfId="0" fontId="6" numFmtId="164" fillId="2" borderId="3" applyFont="1" applyNumberFormat="1" applyFill="0" applyBorder="1" applyAlignment="1">
      <alignment horizontal="center" vertical="bottom" textRotation="0" wrapText="false" shrinkToFit="false"/>
    </xf>
    <xf xfId="0" fontId="6" numFmtId="0" fillId="2" borderId="0" applyFont="1" applyNumberFormat="0" applyFill="0" applyBorder="0" applyAlignment="1">
      <alignment horizontal="center" vertical="bottom" textRotation="0" wrapText="false" shrinkToFit="false"/>
    </xf>
    <xf xfId="0" fontId="6"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11" numFmtId="0" fillId="2" borderId="1" applyFont="1" applyNumberFormat="0" applyFill="0" applyBorder="1" applyAlignment="1">
      <alignment horizontal="center" vertical="center" textRotation="0" wrapText="false" shrinkToFit="false"/>
    </xf>
    <xf xfId="0" fontId="11" numFmtId="0" fillId="2" borderId="1" applyFont="1" applyNumberFormat="0" applyFill="0" applyBorder="1" applyAlignment="1">
      <alignment horizontal="center" vertical="bottom" textRotation="0" wrapText="false" shrinkToFit="false"/>
    </xf>
    <xf xfId="0" fontId="11"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true" shrinkToFit="false"/>
    </xf>
    <xf xfId="0" fontId="12" numFmtId="0" fillId="2" borderId="1" applyFont="1" applyNumberFormat="0" applyFill="0" applyBorder="1" applyAlignment="1">
      <alignment horizontal="center" vertical="center" textRotation="0" wrapText="true" shrinkToFit="false"/>
    </xf>
    <xf xfId="0" fontId="12" numFmtId="0" fillId="2" borderId="1" applyFont="1" applyNumberFormat="0" applyFill="0" applyBorder="1" applyAlignment="1">
      <alignment horizontal="center" vertical="bottom" textRotation="0" wrapText="false" shrinkToFit="false"/>
    </xf>
    <xf xfId="0" fontId="12" numFmtId="0" fillId="2" borderId="1" applyFont="1" applyNumberFormat="0" applyFill="0" applyBorder="1" applyAlignment="1">
      <alignment horizontal="center" vertical="center" textRotation="0" wrapText="false" shrinkToFit="false"/>
    </xf>
    <xf xfId="0" fontId="6" numFmtId="0" fillId="2" borderId="0" applyFont="1" applyNumberFormat="0" applyFill="0" applyBorder="0" applyAlignment="1">
      <alignment horizontal="left" vertical="top" textRotation="0" wrapText="tru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7" numFmtId="0" fillId="2" borderId="0" applyFont="1" applyNumberFormat="0" applyFill="0" applyBorder="0" applyAlignment="0">
      <alignment horizontal="general" vertical="bottom" textRotation="0" wrapText="false" shrinkToFit="false"/>
    </xf>
    <xf xfId="0" fontId="6" numFmtId="0" fillId="2" borderId="0" applyFont="1" applyNumberFormat="0" applyFill="0" applyBorder="0" applyAlignment="1">
      <alignment horizontal="left" vertical="top" textRotation="0" wrapText="true" shrinkToFit="false"/>
    </xf>
    <xf xfId="0" fontId="1" numFmtId="0" fillId="2" borderId="2" applyFont="1" applyNumberFormat="0" applyFill="0" applyBorder="1" applyAlignment="1">
      <alignment horizontal="center"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1" applyProtection="true">
      <alignment horizontal="general" vertical="bottom" textRotation="0" wrapText="true" shrinkToFit="false"/>
      <protection locked="false"/>
    </xf>
    <xf xfId="0" fontId="6" numFmtId="0" fillId="2" borderId="8" applyFont="1" applyNumberFormat="0" applyFill="0" applyBorder="1" applyAlignment="0" applyProtection="true">
      <alignment horizontal="general" vertical="bottom" textRotation="0" wrapText="false" shrinkToFit="false"/>
      <protection locked="false"/>
    </xf>
    <xf xfId="0" fontId="0" numFmtId="164" fillId="2" borderId="5" applyFont="0" applyNumberFormat="1"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14" applyFont="0" applyNumberFormat="0" applyFill="0" applyBorder="1" applyAlignment="0" applyProtection="true">
      <alignment horizontal="general" vertical="bottom" textRotation="0" wrapText="false" shrinkToFit="false"/>
      <protection locked="false"/>
    </xf>
    <xf xfId="0" fontId="0" numFmtId="0" fillId="2" borderId="8" applyFont="0" applyNumberFormat="0" applyFill="0" applyBorder="1" applyAlignment="0" applyProtection="true">
      <alignment horizontal="general" vertical="bottom" textRotation="0" wrapText="false" shrinkToFit="false"/>
      <protection locked="false"/>
    </xf>
    <xf xfId="0" fontId="0" numFmtId="0" fillId="2" borderId="15" applyFont="0" applyNumberFormat="0" applyFill="0" applyBorder="1" applyAlignment="0" applyProtection="true">
      <alignment horizontal="general" vertical="bottom" textRotation="0" wrapText="false" shrinkToFit="false"/>
      <protection locked="false"/>
    </xf>
    <xf xfId="0" fontId="0" numFmtId="0" fillId="2" borderId="3" applyFont="0" applyNumberFormat="0" applyFill="0" applyBorder="1" applyAlignment="0" applyProtection="true">
      <alignment horizontal="general" vertical="bottom" textRotation="0" wrapText="false" shrinkToFit="false"/>
      <protection locked="false"/>
    </xf>
    <xf xfId="0" fontId="0" numFmtId="0" fillId="2" borderId="5" applyFont="0" applyNumberFormat="0" applyFill="0" applyBorder="1" applyAlignment="0" applyProtection="true">
      <alignment horizontal="general"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164" fillId="2" borderId="0" applyFont="0" applyNumberFormat="1" applyFill="0" applyBorder="0" applyAlignment="0">
      <alignment horizontal="general" vertical="bottom" textRotation="0" wrapText="false" shrinkToFit="false"/>
    </xf>
    <xf xfId="0" fontId="0" numFmtId="164" fillId="2" borderId="13" applyFont="0" applyNumberFormat="1" applyFill="0" applyBorder="1" applyAlignment="0">
      <alignment horizontal="general" vertical="bottom" textRotation="0" wrapText="false" shrinkToFit="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164" fillId="2" borderId="0" applyFont="0" applyNumberFormat="1" applyFill="0" applyBorder="0" applyAlignment="1" applyProtection="true">
      <alignment horizontal="center" vertical="bottom" textRotation="0" wrapText="false" shrinkToFit="false"/>
      <protection locked="false"/>
    </xf>
    <xf xfId="0" fontId="0" numFmtId="167" fillId="2" borderId="13" applyFont="0" applyNumberFormat="1" applyFill="0" applyBorder="1" applyAlignment="1" applyProtection="true">
      <alignment horizontal="center" vertical="bottom" textRotation="0" wrapText="false" shrinkToFit="false"/>
      <protection locked="false"/>
    </xf>
    <xf xfId="0" fontId="0" numFmtId="0" fillId="2" borderId="13"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left" vertical="bottom" textRotation="0" wrapText="false" shrinkToFit="false"/>
      <protection locked="false"/>
    </xf>
    <xf xfId="0" fontId="0" numFmtId="0" fillId="2" borderId="3" applyFont="0" applyNumberFormat="0" applyFill="0" applyBorder="1" applyAlignment="1" applyProtection="true">
      <alignment horizontal="left" vertical="top" textRotation="0" wrapText="false" shrinkToFit="false"/>
      <protection locked="false"/>
    </xf>
    <xf xfId="0" fontId="0" numFmtId="0" fillId="2" borderId="0" applyFont="0" applyNumberFormat="0" applyFill="0" applyBorder="0" applyAlignment="1" applyProtection="true">
      <alignment horizontal="left" vertical="top" textRotation="0" wrapText="false" shrinkToFit="false"/>
      <protection locked="false"/>
    </xf>
    <xf xfId="0" fontId="0" numFmtId="0" fillId="2" borderId="3" applyFont="0" applyNumberFormat="0" applyFill="0" applyBorder="1" applyAlignment="1" applyProtection="true">
      <alignment horizontal="left" vertical="bottom" textRotation="0" wrapText="false" shrinkToFit="false"/>
      <protection locked="false"/>
    </xf>
    <xf xfId="0" fontId="0" numFmtId="167" fillId="2" borderId="5" applyFont="0" applyNumberFormat="1" applyFill="0" applyBorder="1" applyAlignment="1" applyProtection="true">
      <alignment horizontal="center" vertical="bottom" textRotation="0" wrapText="false" shrinkToFit="false"/>
      <protection locked="false"/>
    </xf>
    <xf xfId="0" fontId="0" numFmtId="167" fillId="2" borderId="11" applyFont="0" applyNumberFormat="1" applyFill="0" applyBorder="1" applyAlignment="1" applyProtection="true">
      <alignment horizontal="center"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 Id="rId3" Type="http://schemas.openxmlformats.org/officeDocument/2006/relationships/image" Target="../media/image3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4.png"/><Relationship Id="rId2" Type="http://schemas.openxmlformats.org/officeDocument/2006/relationships/image" Target="../media/image2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6.png"/></Relationships>
</file>

<file path=xl/drawings/_rels/drawing4.xml.rels><?xml version="1.0" encoding="UTF-8" standalone="yes"?>
<Relationships xmlns="http://schemas.openxmlformats.org/package/2006/relationships"><Relationship Id="rId1" Type="http://schemas.openxmlformats.org/officeDocument/2006/relationships/image" Target="../media/image27.png"/><Relationship Id="rId2" Type="http://schemas.openxmlformats.org/officeDocument/2006/relationships/image" Target="../media/image38.png"/></Relationships>
</file>

<file path=xl/drawings/_rels/drawing5.xml.rels><?xml version="1.0" encoding="UTF-8" standalone="yes"?>
<Relationships xmlns="http://schemas.openxmlformats.org/package/2006/relationships"><Relationship Id="rId1" Type="http://schemas.openxmlformats.org/officeDocument/2006/relationships/image" Target="../media/image29.png"/><Relationship Id="rId2" Type="http://schemas.openxmlformats.org/officeDocument/2006/relationships/image" Target="../media/image310.png"/><Relationship Id="rId3" Type="http://schemas.openxmlformats.org/officeDocument/2006/relationships/image" Target="../media/image4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12.png"/><Relationship Id="rId2" Type="http://schemas.openxmlformats.org/officeDocument/2006/relationships/image" Target="../media/image313.png"/></Relationships>
</file>

<file path=xl/drawings/drawing1.xml><?xml version="1.0" encoding="utf-8"?>
<xdr:wsDr xmlns:xdr="http://schemas.openxmlformats.org/drawingml/2006/spreadsheetDrawing" xmlns:a="http://schemas.openxmlformats.org/drawingml/2006/main">
  <xdr:oneCellAnchor>
    <xdr:from>
      <xdr:col>0</xdr:col>
      <xdr:colOff>1676400</xdr:colOff>
      <xdr:row>81</xdr:row>
      <xdr:rowOff>171450</xdr:rowOff>
    </xdr:from>
    <xdr:ext cx="1504950" cy="4667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6</xdr:col>
      <xdr:colOff>409575</xdr:colOff>
      <xdr:row>81</xdr:row>
      <xdr:rowOff>180975</xdr:rowOff>
    </xdr:from>
    <xdr:ext cx="1200150"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228600</xdr:colOff>
      <xdr:row>82</xdr:row>
      <xdr:rowOff>104775</xdr:rowOff>
    </xdr:from>
    <xdr:ext cx="1400175"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247650</xdr:colOff>
      <xdr:row>73</xdr:row>
      <xdr:rowOff>38100</xdr:rowOff>
    </xdr:from>
    <xdr:ext cx="1400175" cy="333375"/>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904875</xdr:colOff>
      <xdr:row>58</xdr:row>
      <xdr:rowOff>47625</xdr:rowOff>
    </xdr:from>
    <xdr:ext cx="1209675" cy="685800"/>
    <xdr:pic>
      <xdr:nvPicPr>
        <xdr:cNvPr id="1" name="Picture 3"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1381125</xdr:colOff>
      <xdr:row>58</xdr:row>
      <xdr:rowOff>57150</xdr:rowOff>
    </xdr:from>
    <xdr:ext cx="1400175" cy="333375"/>
    <xdr:pic>
      <xdr:nvPicPr>
        <xdr:cNvPr id="2" name="Picture 4"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9525</xdr:colOff>
      <xdr:row>16</xdr:row>
      <xdr:rowOff>152400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1314450</xdr:colOff>
      <xdr:row>17</xdr:row>
      <xdr:rowOff>95250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942975</xdr:colOff>
      <xdr:row>17</xdr:row>
      <xdr:rowOff>76200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1019175</xdr:colOff>
      <xdr:row>33</xdr:row>
      <xdr:rowOff>76200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0</xdr:col>
      <xdr:colOff>838200</xdr:colOff>
      <xdr:row>33</xdr:row>
      <xdr:rowOff>114300</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97"/>
  <sheetViews>
    <sheetView tabSelected="0" workbookViewId="0" zoomScale="98" view="pageBreakPreview" showGridLines="true" showRowColHeaders="1">
      <selection activeCell="E88" sqref="E88"/>
    </sheetView>
  </sheetViews>
  <sheetFormatPr defaultRowHeight="14.4" outlineLevelRow="0" outlineLevelCol="0"/>
  <cols>
    <col min="1" max="1" width="40.5703125" customWidth="true" style="195"/>
    <col min="2" max="2" width="30.28515625" customWidth="true" style="195"/>
    <col min="3" max="3" width="16.140625" customWidth="true" style="195"/>
    <col min="4" max="4" width="17.5703125" customWidth="true" style="195"/>
    <col min="5" max="5" width="11.140625" customWidth="true" style="195"/>
    <col min="6" max="6" width="11.140625" customWidth="true" style="196"/>
    <col min="7" max="7" width="18.5703125" customWidth="true" style="197"/>
    <col min="8" max="8" width="15.42578125" hidden="true" customWidth="true" style="195"/>
    <col min="9" max="9" width="15.42578125" hidden="true" customWidth="true" style="195"/>
    <col min="10" max="10" width="13.5703125" customWidth="true" style="195"/>
    <col min="11" max="11" width="29.7109375" customWidth="true" style="195"/>
    <col min="12" max="12" width="22.85546875" hidden="true" customWidth="true" style="197"/>
    <col min="13" max="13" width="14.5703125" hidden="true" customWidth="true" style="195"/>
    <col min="14" max="14" width="15.7109375" hidden="true" customWidth="true" style="197"/>
    <col min="15" max="15" width="15.42578125" hidden="true" customWidth="true" style="197"/>
    <col min="16" max="16" width="0" hidden="true" customWidth="true" style="195"/>
    <col min="17" max="17" width="0" hidden="true" customWidth="true" style="195"/>
    <col min="18" max="18" width="0" hidden="true" customWidth="true" style="195"/>
    <col min="19" max="19" width="0" hidden="true" customWidth="true" style="195"/>
    <col min="20" max="20" width="0" hidden="true" customWidth="true" style="195"/>
    <col min="21" max="21" width="0" hidden="true" customWidth="true" style="195"/>
    <col min="22" max="22" width="0" hidden="true" customWidth="true" style="195"/>
    <col min="23" max="23" width="0" hidden="true" customWidth="true" style="195"/>
    <col min="24" max="24" width="0" hidden="true" customWidth="true" style="195"/>
    <col min="25" max="25" width="0" hidden="true" customWidth="true" style="195"/>
    <col min="26" max="26" width="0" hidden="true" customWidth="true" style="195"/>
    <col min="27" max="27" width="9.140625" customWidth="true" style="195"/>
  </cols>
  <sheetData>
    <row r="1" spans="1:27" s="92" customFormat="1">
      <c r="A1" s="89" t="s">
        <v>0</v>
      </c>
      <c r="B1" s="187"/>
      <c r="C1" s="187"/>
      <c r="D1" s="187"/>
      <c r="E1" s="187"/>
    </row>
    <row r="2" spans="1:27" s="92" customFormat="1">
      <c r="A2" s="188"/>
      <c r="B2" s="188"/>
      <c r="C2" s="188"/>
      <c r="D2" s="188"/>
      <c r="E2" s="188"/>
    </row>
    <row r="3" spans="1:27" s="92" customFormat="1">
      <c r="A3" s="279" t="s">
        <v>1</v>
      </c>
      <c r="B3" s="280"/>
      <c r="C3" s="280"/>
      <c r="D3" s="280"/>
      <c r="E3" s="280"/>
      <c r="F3" s="280"/>
      <c r="G3" s="280"/>
      <c r="H3" s="280"/>
      <c r="I3" s="280"/>
      <c r="J3" s="280"/>
      <c r="K3" s="281"/>
    </row>
    <row r="4" spans="1:27" s="92" customFormat="1">
      <c r="A4" s="282"/>
      <c r="B4" s="283"/>
      <c r="C4" s="283"/>
      <c r="D4" s="283"/>
      <c r="E4" s="283"/>
      <c r="F4" s="283"/>
      <c r="G4" s="283"/>
      <c r="H4" s="283"/>
      <c r="I4" s="189"/>
      <c r="J4" s="284"/>
      <c r="K4" s="285"/>
    </row>
    <row r="5" spans="1:27" s="92" customFormat="1">
      <c r="A5" s="286" t="s">
        <v>2</v>
      </c>
      <c r="B5" s="287" t="s">
        <v>3</v>
      </c>
      <c r="C5" s="288"/>
      <c r="D5" s="288" t="s">
        <v>4</v>
      </c>
      <c r="E5" s="287">
        <v>2023</v>
      </c>
      <c r="F5" s="284"/>
      <c r="G5" s="284"/>
      <c r="H5" s="284"/>
      <c r="I5" s="190"/>
      <c r="J5" s="284"/>
      <c r="K5" s="285"/>
    </row>
    <row r="6" spans="1:27" s="92" customFormat="1">
      <c r="A6" s="289" t="s">
        <v>5</v>
      </c>
      <c r="B6" s="290" t="s">
        <v>6</v>
      </c>
      <c r="C6" s="291"/>
      <c r="D6" s="292" t="s">
        <v>7</v>
      </c>
      <c r="E6" s="290">
        <v>1</v>
      </c>
      <c r="F6" s="284"/>
      <c r="G6" s="284"/>
      <c r="H6" s="284"/>
      <c r="I6" s="190"/>
      <c r="J6" s="284"/>
      <c r="K6" s="285"/>
    </row>
    <row r="7" spans="1:27" s="92" customFormat="1">
      <c r="A7" s="289" t="s">
        <v>8</v>
      </c>
      <c r="B7" s="293" t="s">
        <v>9</v>
      </c>
      <c r="C7" s="284"/>
      <c r="D7" s="284"/>
      <c r="E7" s="284"/>
      <c r="F7" s="284"/>
      <c r="G7" s="284"/>
      <c r="H7" s="284"/>
      <c r="I7" s="190"/>
      <c r="J7" s="284"/>
      <c r="K7" s="285"/>
    </row>
    <row r="8" spans="1:27" customHeight="1" ht="15.75" s="193" customFormat="1">
      <c r="A8" s="198" t="s">
        <v>10</v>
      </c>
      <c r="B8" s="198" t="s">
        <v>11</v>
      </c>
      <c r="C8" s="198" t="s">
        <v>12</v>
      </c>
      <c r="D8" s="198" t="s">
        <v>13</v>
      </c>
      <c r="E8" s="199" t="s">
        <v>14</v>
      </c>
      <c r="F8" s="200" t="s">
        <v>15</v>
      </c>
      <c r="G8" s="201"/>
      <c r="H8" s="198" t="s">
        <v>16</v>
      </c>
      <c r="I8" s="202"/>
      <c r="J8" s="198" t="s">
        <v>17</v>
      </c>
      <c r="K8" s="198" t="s">
        <v>18</v>
      </c>
      <c r="L8" s="194"/>
      <c r="N8" s="194"/>
      <c r="O8" s="194"/>
    </row>
    <row r="9" spans="1:27" customHeight="1" ht="45" s="193" customFormat="1">
      <c r="A9" s="203"/>
      <c r="B9" s="203"/>
      <c r="C9" s="203"/>
      <c r="D9" s="203"/>
      <c r="E9" s="204"/>
      <c r="F9" s="205" t="s">
        <v>19</v>
      </c>
      <c r="G9" s="206" t="s">
        <v>20</v>
      </c>
      <c r="H9" s="203"/>
      <c r="I9" s="207" t="s">
        <v>21</v>
      </c>
      <c r="J9" s="203"/>
      <c r="K9" s="203"/>
      <c r="L9" s="194"/>
      <c r="N9" s="194"/>
      <c r="O9" s="194"/>
    </row>
    <row r="10" spans="1:27" customHeight="1" ht="20.25" s="193" customFormat="1">
      <c r="A10" s="208" t="s">
        <v>22</v>
      </c>
      <c r="B10" s="209"/>
      <c r="C10" s="210">
        <v>12906684.2</v>
      </c>
      <c r="D10" s="211" t="s">
        <v>23</v>
      </c>
      <c r="E10" s="209"/>
      <c r="F10" s="212">
        <f>+G10/C10</f>
        <v>0.73032258509897</v>
      </c>
      <c r="G10" s="210">
        <f>8113996.34+547590.5+50100+370705-1382.87+229250+115784</f>
        <v>9426042.97</v>
      </c>
      <c r="H10" s="210">
        <f>+C10-G10</f>
        <v>3480641.23</v>
      </c>
      <c r="I10" s="210">
        <v>7649160.34</v>
      </c>
      <c r="J10" s="209"/>
      <c r="K10" s="213" t="s">
        <v>24</v>
      </c>
      <c r="L10" s="214">
        <f>+C10-G10</f>
        <v>3480641.23</v>
      </c>
      <c r="M10" s="215"/>
      <c r="N10" s="194"/>
      <c r="O10" s="194"/>
    </row>
    <row r="11" spans="1:27" customHeight="1" ht="45" s="193" customFormat="1">
      <c r="A11" s="216" t="s">
        <v>25</v>
      </c>
      <c r="B11" s="209"/>
      <c r="C11" s="217">
        <f>1124000+6000</f>
        <v>1130000</v>
      </c>
      <c r="D11" s="218" t="s">
        <v>26</v>
      </c>
      <c r="E11" s="209"/>
      <c r="F11" s="212">
        <v>0.995</v>
      </c>
      <c r="G11" s="217">
        <v>1124557</v>
      </c>
      <c r="H11" s="217">
        <f>+C11-G11</f>
        <v>5443</v>
      </c>
      <c r="I11" s="217">
        <v>752657</v>
      </c>
      <c r="J11" s="209"/>
      <c r="K11" s="219" t="s">
        <v>24</v>
      </c>
      <c r="L11" s="214">
        <f>+C11-G11</f>
        <v>5443</v>
      </c>
      <c r="N11" s="194"/>
      <c r="O11" s="194"/>
    </row>
    <row r="12" spans="1:27" customHeight="1" ht="30" s="193" customFormat="1">
      <c r="A12" s="208" t="s">
        <v>27</v>
      </c>
      <c r="B12" s="209"/>
      <c r="C12" s="210">
        <v>399975</v>
      </c>
      <c r="D12" s="220" t="s">
        <v>28</v>
      </c>
      <c r="E12" s="209"/>
      <c r="F12" s="212">
        <f>+G12/C12</f>
        <v>0.68479529970623</v>
      </c>
      <c r="G12" s="210">
        <v>273901</v>
      </c>
      <c r="H12" s="210">
        <f>+C12-G12</f>
        <v>126074</v>
      </c>
      <c r="I12" s="210">
        <v>273901</v>
      </c>
      <c r="J12" s="209"/>
      <c r="K12" s="213" t="s">
        <v>24</v>
      </c>
      <c r="L12" s="214">
        <f>+C12-G12</f>
        <v>126074</v>
      </c>
      <c r="N12" s="194"/>
      <c r="O12" s="194"/>
    </row>
    <row r="13" spans="1:27" customHeight="1" ht="30" s="193" customFormat="1">
      <c r="A13" s="208" t="s">
        <v>29</v>
      </c>
      <c r="B13" s="209"/>
      <c r="C13" s="210">
        <v>574675</v>
      </c>
      <c r="D13" s="211" t="s">
        <v>30</v>
      </c>
      <c r="E13" s="209"/>
      <c r="F13" s="212">
        <v>0</v>
      </c>
      <c r="G13" s="210"/>
      <c r="H13" s="210"/>
      <c r="I13" s="210"/>
      <c r="J13" s="209"/>
      <c r="K13" s="213"/>
      <c r="L13" s="214">
        <f>+C13-G13</f>
        <v>574675</v>
      </c>
      <c r="M13" s="194"/>
      <c r="N13" s="194"/>
      <c r="O13" s="194"/>
    </row>
    <row r="14" spans="1:27" customHeight="1" ht="45" hidden="true" s="193" customFormat="1">
      <c r="A14" s="208" t="s">
        <v>31</v>
      </c>
      <c r="B14" s="209" t="s">
        <v>32</v>
      </c>
      <c r="C14" s="210">
        <v>3000000</v>
      </c>
      <c r="D14" s="221" t="s">
        <v>33</v>
      </c>
      <c r="E14" s="209"/>
      <c r="F14" s="212">
        <v>1</v>
      </c>
      <c r="G14" s="210">
        <v>2284116.5</v>
      </c>
      <c r="H14" s="210"/>
      <c r="I14" s="210">
        <v>2245966.5</v>
      </c>
      <c r="J14" s="209"/>
      <c r="K14" s="219" t="s">
        <v>34</v>
      </c>
      <c r="L14" s="194">
        <f>+C14-G14</f>
        <v>715883.5</v>
      </c>
      <c r="N14" s="194"/>
      <c r="O14" s="194"/>
    </row>
    <row r="15" spans="1:27" customHeight="1" ht="57.75" hidden="true" s="193" customFormat="1">
      <c r="A15" s="208" t="s">
        <v>35</v>
      </c>
      <c r="B15" s="209" t="s">
        <v>36</v>
      </c>
      <c r="C15" s="210">
        <v>29254500</v>
      </c>
      <c r="D15" s="211"/>
      <c r="E15" s="209"/>
      <c r="F15" s="212">
        <v>0.6309</v>
      </c>
      <c r="G15" s="210">
        <f>24676047.92+4578452.08</f>
        <v>29254500</v>
      </c>
      <c r="H15" s="210">
        <f>+C15-G15</f>
        <v>0</v>
      </c>
      <c r="I15" s="210"/>
      <c r="J15" s="209"/>
      <c r="K15" s="219" t="s">
        <v>37</v>
      </c>
      <c r="L15" s="194">
        <f>+C15-G15</f>
        <v>0</v>
      </c>
      <c r="N15" s="194"/>
      <c r="O15" s="194"/>
    </row>
    <row r="16" spans="1:27" customHeight="1" ht="45" hidden="true" s="193" customFormat="1">
      <c r="A16" s="208" t="s">
        <v>38</v>
      </c>
      <c r="B16" s="209"/>
      <c r="C16" s="210">
        <v>1000000</v>
      </c>
      <c r="D16" s="220"/>
      <c r="E16" s="209"/>
      <c r="F16" s="212">
        <v>1</v>
      </c>
      <c r="G16" s="210">
        <v>735206</v>
      </c>
      <c r="H16" s="210">
        <v>264794</v>
      </c>
      <c r="I16" s="210">
        <v>735206</v>
      </c>
      <c r="J16" s="209"/>
      <c r="K16" s="219" t="s">
        <v>39</v>
      </c>
      <c r="L16" s="194">
        <f>+C16-G16</f>
        <v>264794</v>
      </c>
      <c r="N16" s="194"/>
      <c r="O16" s="194"/>
    </row>
    <row r="17" spans="1:27" customHeight="1" ht="45" hidden="true" s="193" customFormat="1">
      <c r="A17" s="208" t="s">
        <v>40</v>
      </c>
      <c r="B17" s="213" t="s">
        <v>41</v>
      </c>
      <c r="C17" s="217">
        <v>2103093</v>
      </c>
      <c r="D17" s="218" t="s">
        <v>26</v>
      </c>
      <c r="E17" s="209"/>
      <c r="F17" s="212">
        <v>1</v>
      </c>
      <c r="G17" s="217">
        <f>1768537.48+14341.6+8875.8</f>
        <v>1791754.88</v>
      </c>
      <c r="H17" s="217">
        <v>853340.52</v>
      </c>
      <c r="I17" s="217">
        <v>1782879.08</v>
      </c>
      <c r="J17" s="209"/>
      <c r="K17" s="219" t="s">
        <v>42</v>
      </c>
      <c r="L17" s="194">
        <f>+C17-G17</f>
        <v>311338.12</v>
      </c>
      <c r="N17" s="194"/>
      <c r="O17" s="194"/>
    </row>
    <row r="18" spans="1:27" customHeight="1" ht="96" hidden="true">
      <c r="A18" s="208" t="s">
        <v>43</v>
      </c>
      <c r="B18" s="213" t="s">
        <v>44</v>
      </c>
      <c r="C18" s="217">
        <v>1440000</v>
      </c>
      <c r="D18" s="222" t="s">
        <v>45</v>
      </c>
      <c r="E18" s="209"/>
      <c r="F18" s="212">
        <v>1</v>
      </c>
      <c r="G18" s="217"/>
      <c r="H18" s="217">
        <v>1440000</v>
      </c>
      <c r="I18" s="217"/>
      <c r="J18" s="209"/>
      <c r="K18" s="219" t="s">
        <v>46</v>
      </c>
      <c r="L18" s="194">
        <f>+C18-G18</f>
        <v>1440000</v>
      </c>
      <c r="N18" s="194"/>
    </row>
    <row r="19" spans="1:27" customHeight="1" ht="45" hidden="true" s="193" customFormat="1">
      <c r="A19" s="208" t="s">
        <v>47</v>
      </c>
      <c r="B19" s="209"/>
      <c r="C19" s="217">
        <v>50000</v>
      </c>
      <c r="D19" s="218" t="s">
        <v>48</v>
      </c>
      <c r="E19" s="209"/>
      <c r="F19" s="212">
        <v>1</v>
      </c>
      <c r="G19" s="217">
        <v>50000</v>
      </c>
      <c r="H19" s="217"/>
      <c r="I19" s="217"/>
      <c r="J19" s="209"/>
      <c r="K19" s="219" t="s">
        <v>49</v>
      </c>
      <c r="L19" s="194">
        <f>+C19-G19</f>
        <v>0</v>
      </c>
      <c r="N19" s="194"/>
      <c r="O19" s="194"/>
    </row>
    <row r="20" spans="1:27" customHeight="1" ht="45" hidden="true" s="193" customFormat="1">
      <c r="A20" s="208" t="s">
        <v>40</v>
      </c>
      <c r="B20" s="213" t="s">
        <v>41</v>
      </c>
      <c r="C20" s="217">
        <v>2103093</v>
      </c>
      <c r="D20" s="222" t="s">
        <v>50</v>
      </c>
      <c r="E20" s="209"/>
      <c r="F20" s="212">
        <v>0.5</v>
      </c>
      <c r="G20" s="217"/>
      <c r="H20" s="217"/>
      <c r="I20" s="217"/>
      <c r="J20" s="209"/>
      <c r="K20" s="219" t="s">
        <v>42</v>
      </c>
      <c r="L20" s="194">
        <f>+C20-G20</f>
        <v>2103093</v>
      </c>
      <c r="N20" s="194"/>
      <c r="O20" s="194"/>
    </row>
    <row r="21" spans="1:27" customHeight="1" ht="60" hidden="true" s="193" customFormat="1">
      <c r="A21" s="223" t="s">
        <v>51</v>
      </c>
      <c r="B21" s="224" t="s">
        <v>52</v>
      </c>
      <c r="C21" s="225">
        <v>1822247.42</v>
      </c>
      <c r="D21" s="222" t="s">
        <v>50</v>
      </c>
      <c r="E21" s="226"/>
      <c r="F21" s="227">
        <v>1</v>
      </c>
      <c r="G21" s="225">
        <v>1822247.42</v>
      </c>
      <c r="H21" s="225"/>
      <c r="I21" s="225"/>
      <c r="J21" s="226"/>
      <c r="K21" s="228" t="s">
        <v>53</v>
      </c>
      <c r="L21" s="194">
        <f>+C21-G21</f>
        <v>0</v>
      </c>
      <c r="N21" s="194"/>
      <c r="O21" s="194"/>
    </row>
    <row r="22" spans="1:27" customHeight="1" ht="90" hidden="true" s="193" customFormat="1">
      <c r="A22" s="208" t="s">
        <v>54</v>
      </c>
      <c r="B22" s="224" t="s">
        <v>55</v>
      </c>
      <c r="C22" s="229">
        <v>7077100</v>
      </c>
      <c r="D22" s="222" t="s">
        <v>56</v>
      </c>
      <c r="E22" s="226"/>
      <c r="F22" s="227">
        <v>1</v>
      </c>
      <c r="G22" s="210">
        <f>6265426.1+776797.34</f>
        <v>7042223.44</v>
      </c>
      <c r="H22" s="229">
        <f>+C22-G22</f>
        <v>34876.560000001</v>
      </c>
      <c r="I22" s="226"/>
      <c r="J22" s="226"/>
      <c r="K22" s="230" t="s">
        <v>57</v>
      </c>
      <c r="L22" s="194">
        <f>+C22-G22</f>
        <v>34876.560000001</v>
      </c>
      <c r="N22" s="194"/>
      <c r="O22" s="194"/>
    </row>
    <row r="23" spans="1:27" customHeight="1" ht="30" s="193" customFormat="1">
      <c r="A23" s="208" t="s">
        <v>58</v>
      </c>
      <c r="B23" s="224" t="s">
        <v>55</v>
      </c>
      <c r="C23" s="229">
        <v>13750201</v>
      </c>
      <c r="D23" s="222" t="s">
        <v>59</v>
      </c>
      <c r="E23" s="226"/>
      <c r="F23" s="227">
        <v>0.88</v>
      </c>
      <c r="G23" s="229">
        <f>13750201-9177460.26</f>
        <v>4572740.74</v>
      </c>
      <c r="H23" s="229"/>
      <c r="I23" s="226"/>
      <c r="J23" s="226"/>
      <c r="K23" s="230" t="s">
        <v>24</v>
      </c>
      <c r="L23" s="214">
        <f>+C23-G23</f>
        <v>9177460.26</v>
      </c>
      <c r="N23" s="194"/>
      <c r="O23" s="194"/>
    </row>
    <row r="24" spans="1:27" customHeight="1" ht="90" hidden="true" s="193" customFormat="1">
      <c r="A24" s="216" t="s">
        <v>60</v>
      </c>
      <c r="B24" s="224"/>
      <c r="C24" s="229">
        <v>3500000</v>
      </c>
      <c r="D24" s="231" t="s">
        <v>59</v>
      </c>
      <c r="E24" s="226"/>
      <c r="F24" s="227">
        <v>1</v>
      </c>
      <c r="G24" s="229">
        <v>3490000</v>
      </c>
      <c r="H24" s="229"/>
      <c r="I24" s="226"/>
      <c r="J24" s="226"/>
      <c r="K24" s="230" t="s">
        <v>61</v>
      </c>
      <c r="L24" s="194">
        <f>+C24-G24</f>
        <v>10000</v>
      </c>
      <c r="N24" s="194"/>
      <c r="O24" s="194"/>
      <c r="P24" s="193" t="s">
        <v>62</v>
      </c>
    </row>
    <row r="25" spans="1:27" customHeight="1" ht="17.25" s="193" customFormat="1">
      <c r="A25" s="232" t="s">
        <v>63</v>
      </c>
      <c r="B25" s="233"/>
      <c r="C25" s="234"/>
      <c r="D25" s="233"/>
      <c r="E25" s="235"/>
      <c r="F25" s="236"/>
      <c r="G25" s="237"/>
      <c r="H25" s="237"/>
      <c r="I25" s="237"/>
      <c r="J25" s="233"/>
      <c r="K25" s="238"/>
      <c r="L25" s="194">
        <f>+C25-G25</f>
        <v>0</v>
      </c>
      <c r="N25" s="194"/>
      <c r="O25" s="194"/>
    </row>
    <row r="26" spans="1:27" customHeight="1" ht="48.75" s="193" customFormat="1">
      <c r="A26" s="208" t="s">
        <v>64</v>
      </c>
      <c r="B26" s="239" t="s">
        <v>65</v>
      </c>
      <c r="C26" s="240">
        <v>34500000</v>
      </c>
      <c r="D26" s="241" t="s">
        <v>66</v>
      </c>
      <c r="E26" s="242"/>
      <c r="F26" s="243">
        <v>1</v>
      </c>
      <c r="G26" s="240">
        <v>34167234.31</v>
      </c>
      <c r="H26" s="240">
        <v>332765.69</v>
      </c>
      <c r="I26" s="240">
        <v>34167234.31</v>
      </c>
      <c r="J26" s="242"/>
      <c r="K26" s="239" t="s">
        <v>67</v>
      </c>
      <c r="L26" s="214">
        <f>+C26-G26</f>
        <v>332765.69</v>
      </c>
      <c r="N26" s="194"/>
      <c r="O26" s="194"/>
    </row>
    <row r="27" spans="1:27" customHeight="1" ht="45" s="193" customFormat="1">
      <c r="A27" s="244" t="s">
        <v>68</v>
      </c>
      <c r="B27" s="209"/>
      <c r="C27" s="210"/>
      <c r="D27" s="211"/>
      <c r="E27" s="209"/>
      <c r="F27" s="212"/>
      <c r="G27" s="210"/>
      <c r="H27" s="210"/>
      <c r="I27" s="210"/>
      <c r="J27" s="209"/>
      <c r="K27" s="213"/>
      <c r="L27" s="194">
        <f>+C27-G27</f>
        <v>0</v>
      </c>
      <c r="N27" s="194"/>
      <c r="O27" s="194"/>
    </row>
    <row r="28" spans="1:27" customHeight="1" ht="17.25" s="193" customFormat="1">
      <c r="A28" s="245" t="s">
        <v>69</v>
      </c>
      <c r="B28" s="213" t="s">
        <v>70</v>
      </c>
      <c r="C28" s="210">
        <v>15000000</v>
      </c>
      <c r="D28" s="213" t="s">
        <v>71</v>
      </c>
      <c r="E28" s="209"/>
      <c r="F28" s="212">
        <v>1</v>
      </c>
      <c r="G28" s="210">
        <v>14280464.15</v>
      </c>
      <c r="H28" s="210">
        <v>719535.85</v>
      </c>
      <c r="I28" s="210">
        <v>14280464.15</v>
      </c>
      <c r="J28" s="209"/>
      <c r="K28" s="213" t="s">
        <v>67</v>
      </c>
      <c r="L28" s="214">
        <f>+C28-G28</f>
        <v>719535.85</v>
      </c>
      <c r="N28" s="194"/>
      <c r="O28" s="194"/>
    </row>
    <row r="29" spans="1:27" customHeight="1" ht="17.25" s="193" customFormat="1">
      <c r="A29" s="245" t="s">
        <v>72</v>
      </c>
      <c r="B29" s="246" t="s">
        <v>73</v>
      </c>
      <c r="C29" s="237">
        <v>40745187</v>
      </c>
      <c r="D29" s="238" t="s">
        <v>71</v>
      </c>
      <c r="E29" s="233"/>
      <c r="F29" s="247">
        <f>+G29/C29</f>
        <v>0.92150748995213</v>
      </c>
      <c r="G29" s="248">
        <f>24149995+3998000+4499000+4900000</f>
        <v>37546995</v>
      </c>
      <c r="H29" s="248">
        <v>12597192</v>
      </c>
      <c r="I29" s="248">
        <v>37546995</v>
      </c>
      <c r="J29" s="233"/>
      <c r="K29" s="249" t="s">
        <v>24</v>
      </c>
      <c r="L29" s="214">
        <f>+C29-G29</f>
        <v>3198192</v>
      </c>
      <c r="N29" s="194"/>
      <c r="O29" s="194"/>
    </row>
    <row r="30" spans="1:27" customHeight="1" ht="17.25" s="193" customFormat="1">
      <c r="A30" s="250" t="s">
        <v>74</v>
      </c>
      <c r="B30" s="251"/>
      <c r="C30" s="229"/>
      <c r="D30" s="224"/>
      <c r="E30" s="226"/>
      <c r="F30" s="252"/>
      <c r="G30" s="253"/>
      <c r="H30" s="253"/>
      <c r="I30" s="253"/>
      <c r="J30" s="226"/>
      <c r="K30" s="254"/>
      <c r="L30" s="194">
        <f>+C30-G30</f>
        <v>0</v>
      </c>
      <c r="N30" s="194"/>
      <c r="O30" s="194"/>
    </row>
    <row r="31" spans="1:27" customHeight="1" ht="30" s="193" customFormat="1">
      <c r="A31" s="255" t="s">
        <v>75</v>
      </c>
      <c r="B31" s="209"/>
      <c r="C31" s="210">
        <v>4000000</v>
      </c>
      <c r="D31" s="213" t="s">
        <v>71</v>
      </c>
      <c r="E31" s="209"/>
      <c r="F31" s="212">
        <f>+G31/C31</f>
        <v>0.89549956</v>
      </c>
      <c r="G31" s="210">
        <f>335500+3175550+46898.24+24050</f>
        <v>3581998.24</v>
      </c>
      <c r="H31" s="210">
        <f>+C31-G31</f>
        <v>418001.76</v>
      </c>
      <c r="I31" s="210">
        <v>3581998.24</v>
      </c>
      <c r="J31" s="209"/>
      <c r="K31" s="219" t="s">
        <v>24</v>
      </c>
      <c r="L31" s="214">
        <f>+C31-G31</f>
        <v>418001.76</v>
      </c>
      <c r="N31" s="194"/>
      <c r="O31" s="194"/>
    </row>
    <row r="32" spans="1:27" customHeight="1" ht="17.25" s="193" customFormat="1">
      <c r="A32" s="216" t="s">
        <v>76</v>
      </c>
      <c r="B32" s="209"/>
      <c r="C32" s="256"/>
      <c r="D32" s="256"/>
      <c r="E32" s="256"/>
      <c r="F32" s="256"/>
      <c r="G32" s="256"/>
      <c r="H32" s="256"/>
      <c r="I32" s="256"/>
      <c r="J32" s="256"/>
      <c r="K32" s="257"/>
      <c r="N32" s="194"/>
      <c r="O32" s="194"/>
    </row>
    <row r="33" spans="1:27" customHeight="1" ht="15.75" s="193" customFormat="1">
      <c r="A33" s="258" t="s">
        <v>77</v>
      </c>
      <c r="B33" s="242"/>
      <c r="C33" s="240"/>
      <c r="D33" s="242"/>
      <c r="E33" s="242"/>
      <c r="F33" s="243"/>
      <c r="G33" s="240"/>
      <c r="H33" s="242"/>
      <c r="I33" s="242"/>
      <c r="J33" s="242"/>
      <c r="K33" s="259"/>
      <c r="L33" s="194">
        <f>+C33-G33</f>
        <v>0</v>
      </c>
      <c r="N33" s="194"/>
      <c r="O33" s="194"/>
    </row>
    <row r="34" spans="1:27" customHeight="1" ht="15.75" s="193" customFormat="1">
      <c r="A34" s="260" t="s">
        <v>78</v>
      </c>
      <c r="B34" s="242"/>
      <c r="C34" s="240"/>
      <c r="D34" s="242"/>
      <c r="E34" s="242"/>
      <c r="F34" s="243"/>
      <c r="G34" s="240"/>
      <c r="H34" s="242"/>
      <c r="I34" s="242"/>
      <c r="J34" s="242"/>
      <c r="K34" s="261" t="s">
        <v>79</v>
      </c>
      <c r="L34" s="194">
        <f>+C34-G34</f>
        <v>0</v>
      </c>
      <c r="N34" s="194"/>
      <c r="O34" s="194"/>
    </row>
    <row r="35" spans="1:27" customHeight="1" ht="15.75" s="193" customFormat="1">
      <c r="A35" s="262"/>
      <c r="B35" s="238" t="s">
        <v>80</v>
      </c>
      <c r="C35" s="237">
        <v>500000</v>
      </c>
      <c r="D35" s="263">
        <v>43030</v>
      </c>
      <c r="E35" s="233"/>
      <c r="F35" s="236">
        <v>1</v>
      </c>
      <c r="G35" s="237"/>
      <c r="H35" s="233"/>
      <c r="I35" s="237"/>
      <c r="J35" s="233"/>
      <c r="K35" s="264"/>
      <c r="L35" s="214">
        <f>+C35-G35</f>
        <v>500000</v>
      </c>
      <c r="N35" s="194"/>
      <c r="O35" s="194"/>
    </row>
    <row r="36" spans="1:27" customHeight="1" ht="15.75" s="193" customFormat="1">
      <c r="A36" s="262"/>
      <c r="B36" s="238" t="s">
        <v>81</v>
      </c>
      <c r="C36" s="237">
        <v>1060000</v>
      </c>
      <c r="D36" s="263">
        <v>43030</v>
      </c>
      <c r="E36" s="233"/>
      <c r="F36" s="236">
        <v>1</v>
      </c>
      <c r="G36" s="237"/>
      <c r="H36" s="233"/>
      <c r="I36" s="233"/>
      <c r="J36" s="233"/>
      <c r="K36" s="264"/>
      <c r="L36" s="214">
        <f>+C36-G36</f>
        <v>1060000</v>
      </c>
      <c r="N36" s="194"/>
      <c r="O36" s="194"/>
    </row>
    <row r="37" spans="1:27" customHeight="1" ht="15.75" s="193" customFormat="1">
      <c r="A37" s="265"/>
      <c r="B37" s="226"/>
      <c r="C37" s="229"/>
      <c r="D37" s="226"/>
      <c r="E37" s="226"/>
      <c r="F37" s="266"/>
      <c r="G37" s="229"/>
      <c r="H37" s="226"/>
      <c r="I37" s="226"/>
      <c r="J37" s="226"/>
      <c r="K37" s="267"/>
      <c r="L37" s="194">
        <f>+C37-G37</f>
        <v>0</v>
      </c>
      <c r="N37" s="194"/>
      <c r="O37" s="194"/>
    </row>
    <row r="38" spans="1:27" customHeight="1" ht="45">
      <c r="A38" s="208" t="s">
        <v>82</v>
      </c>
      <c r="B38" s="213"/>
      <c r="C38" s="217">
        <v>10647492</v>
      </c>
      <c r="D38" s="222" t="s">
        <v>83</v>
      </c>
      <c r="E38" s="209"/>
      <c r="F38" s="212"/>
      <c r="G38" s="217"/>
      <c r="H38" s="217"/>
      <c r="I38" s="217"/>
      <c r="J38" s="209"/>
      <c r="K38" s="219" t="s">
        <v>84</v>
      </c>
      <c r="L38" s="214">
        <f>+C38-G38</f>
        <v>10647492</v>
      </c>
      <c r="N38" s="194"/>
    </row>
    <row r="39" spans="1:27" customHeight="1" ht="43.5">
      <c r="A39" s="208" t="s">
        <v>85</v>
      </c>
      <c r="B39" s="213"/>
      <c r="C39" s="217">
        <v>2500000</v>
      </c>
      <c r="D39" s="222" t="s">
        <v>86</v>
      </c>
      <c r="E39" s="209"/>
      <c r="F39" s="212"/>
      <c r="G39" s="217"/>
      <c r="H39" s="217"/>
      <c r="I39" s="217"/>
      <c r="J39" s="209"/>
      <c r="K39" s="219" t="s">
        <v>87</v>
      </c>
      <c r="L39" s="214">
        <f>+C39-G39</f>
        <v>2500000</v>
      </c>
      <c r="N39" s="194"/>
    </row>
    <row r="40" spans="1:27" customHeight="1" ht="15.75">
      <c r="A40" s="219"/>
      <c r="B40" s="213"/>
      <c r="C40" s="217"/>
      <c r="D40" s="222"/>
      <c r="E40" s="209"/>
      <c r="F40" s="212"/>
      <c r="G40" s="217"/>
      <c r="H40" s="217"/>
      <c r="I40" s="217"/>
      <c r="J40" s="209"/>
      <c r="K40" s="219"/>
      <c r="L40" s="194"/>
      <c r="N40" s="194"/>
    </row>
    <row r="41" spans="1:27" customHeight="1" ht="15.75" hidden="true">
      <c r="A41" s="268" t="s">
        <v>88</v>
      </c>
      <c r="B41" s="213"/>
      <c r="C41" s="217"/>
      <c r="D41" s="222"/>
      <c r="E41" s="209"/>
      <c r="F41" s="212"/>
      <c r="G41" s="217"/>
      <c r="H41" s="217"/>
      <c r="I41" s="217"/>
      <c r="J41" s="209"/>
      <c r="K41" s="219"/>
      <c r="L41" s="194">
        <f>+C41-G41</f>
        <v>0</v>
      </c>
      <c r="N41" s="194"/>
    </row>
    <row r="42" spans="1:27" customHeight="1" ht="30" hidden="true">
      <c r="A42" s="219" t="s">
        <v>89</v>
      </c>
      <c r="B42" s="213"/>
      <c r="C42" s="217">
        <v>1890000</v>
      </c>
      <c r="D42" s="222" t="s">
        <v>90</v>
      </c>
      <c r="E42" s="209"/>
      <c r="F42" s="212">
        <f>948991.96/1890000</f>
        <v>0.50211214814815</v>
      </c>
      <c r="G42" s="217">
        <f>188100+188100+316675+124446.96+131670</f>
        <v>948991.96</v>
      </c>
      <c r="H42" s="217">
        <v>1890000</v>
      </c>
      <c r="I42" s="217"/>
      <c r="J42" s="209"/>
      <c r="K42" s="219" t="s">
        <v>91</v>
      </c>
      <c r="L42" s="194">
        <f>+C42-G42</f>
        <v>941008.04</v>
      </c>
      <c r="N42" s="194"/>
    </row>
    <row r="43" spans="1:27" customHeight="1" ht="30" hidden="true">
      <c r="A43" s="219" t="s">
        <v>92</v>
      </c>
      <c r="B43" s="213"/>
      <c r="C43" s="217">
        <v>1264500</v>
      </c>
      <c r="D43" s="222" t="s">
        <v>93</v>
      </c>
      <c r="E43" s="209"/>
      <c r="F43" s="212">
        <v>1</v>
      </c>
      <c r="G43" s="217">
        <f>1264500-10500+10500</f>
        <v>1264500</v>
      </c>
      <c r="H43" s="217">
        <f>+C43-G43</f>
        <v>0</v>
      </c>
      <c r="I43" s="217">
        <v>1264500</v>
      </c>
      <c r="J43" s="209"/>
      <c r="K43" s="219" t="s">
        <v>49</v>
      </c>
      <c r="L43" s="194">
        <f>+C43-G43</f>
        <v>0</v>
      </c>
      <c r="N43" s="194"/>
    </row>
    <row r="44" spans="1:27" customHeight="1" ht="30" hidden="true">
      <c r="A44" s="219" t="s">
        <v>94</v>
      </c>
      <c r="B44" s="213"/>
      <c r="C44" s="217">
        <v>1264500</v>
      </c>
      <c r="D44" s="222" t="s">
        <v>93</v>
      </c>
      <c r="E44" s="209"/>
      <c r="F44" s="212">
        <v>1</v>
      </c>
      <c r="G44" s="217">
        <f>1264500-10500+10500</f>
        <v>1264500</v>
      </c>
      <c r="H44" s="217">
        <f>+C44-G44</f>
        <v>0</v>
      </c>
      <c r="I44" s="217">
        <v>1264500</v>
      </c>
      <c r="J44" s="209"/>
      <c r="K44" s="219" t="s">
        <v>49</v>
      </c>
      <c r="L44" s="194">
        <f>+C44-G44</f>
        <v>0</v>
      </c>
      <c r="N44" s="194"/>
    </row>
    <row r="45" spans="1:27" customHeight="1" ht="15.75" hidden="true">
      <c r="A45" s="268" t="s">
        <v>95</v>
      </c>
      <c r="B45" s="213"/>
      <c r="C45" s="217"/>
      <c r="D45" s="222"/>
      <c r="E45" s="209"/>
      <c r="F45" s="212"/>
      <c r="G45" s="217"/>
      <c r="H45" s="217"/>
      <c r="I45" s="217"/>
      <c r="J45" s="209"/>
      <c r="K45" s="219"/>
      <c r="L45" s="194">
        <f>+C45-G45</f>
        <v>0</v>
      </c>
      <c r="N45" s="194"/>
    </row>
    <row r="46" spans="1:27" customHeight="1" ht="90" hidden="true">
      <c r="A46" s="219" t="s">
        <v>96</v>
      </c>
      <c r="B46" s="213"/>
      <c r="C46" s="217">
        <v>905000</v>
      </c>
      <c r="D46" s="222" t="s">
        <v>97</v>
      </c>
      <c r="E46" s="209"/>
      <c r="F46" s="212">
        <v>1</v>
      </c>
      <c r="G46" s="217">
        <f>111357.38+2863.64+39000+5616.38+7505+2000+61200+4455.99+2969.26+4880.54+365120+265200+4126.09</f>
        <v>876294.28</v>
      </c>
      <c r="H46" s="217">
        <f>+C46-G46</f>
        <v>28705.72</v>
      </c>
      <c r="I46" s="217">
        <v>111357.38</v>
      </c>
      <c r="J46" s="209"/>
      <c r="K46" s="219" t="s">
        <v>98</v>
      </c>
      <c r="L46" s="194">
        <f>+C46-G46</f>
        <v>28705.72</v>
      </c>
      <c r="N46" s="194"/>
    </row>
    <row r="47" spans="1:27" customHeight="1" ht="15.75">
      <c r="A47" s="268" t="s">
        <v>99</v>
      </c>
      <c r="B47" s="213"/>
      <c r="C47" s="217"/>
      <c r="D47" s="222"/>
      <c r="E47" s="209"/>
      <c r="F47" s="212"/>
      <c r="G47" s="217"/>
      <c r="H47" s="217"/>
      <c r="I47" s="217"/>
      <c r="J47" s="209"/>
      <c r="K47" s="219"/>
      <c r="L47" s="194">
        <f>+C47-G47</f>
        <v>0</v>
      </c>
      <c r="N47" s="194"/>
    </row>
    <row r="48" spans="1:27" customHeight="1" ht="45">
      <c r="A48" s="208" t="s">
        <v>100</v>
      </c>
      <c r="B48" s="213" t="s">
        <v>101</v>
      </c>
      <c r="C48" s="217">
        <v>200000</v>
      </c>
      <c r="D48" s="222" t="s">
        <v>102</v>
      </c>
      <c r="E48" s="209"/>
      <c r="F48" s="212">
        <v>1</v>
      </c>
      <c r="G48" s="217">
        <v>193836</v>
      </c>
      <c r="H48" s="217"/>
      <c r="I48" s="217"/>
      <c r="J48" s="209"/>
      <c r="K48" s="219" t="s">
        <v>103</v>
      </c>
      <c r="L48" s="214">
        <f>+C48-G48</f>
        <v>6164</v>
      </c>
      <c r="N48" s="194"/>
    </row>
    <row r="49" spans="1:27" customHeight="1" ht="30">
      <c r="A49" s="268" t="s">
        <v>104</v>
      </c>
      <c r="B49" s="213"/>
      <c r="C49" s="217"/>
      <c r="D49" s="222"/>
      <c r="E49" s="209"/>
      <c r="F49" s="212"/>
      <c r="G49" s="217"/>
      <c r="H49" s="217"/>
      <c r="I49" s="217"/>
      <c r="J49" s="209"/>
      <c r="K49" s="219"/>
      <c r="L49" s="194">
        <f>+C49-G49</f>
        <v>0</v>
      </c>
      <c r="N49" s="194"/>
    </row>
    <row r="50" spans="1:27" customHeight="1" ht="30">
      <c r="A50" s="208" t="s">
        <v>105</v>
      </c>
      <c r="B50" s="213"/>
      <c r="C50" s="217">
        <v>6000000</v>
      </c>
      <c r="D50" s="222" t="s">
        <v>106</v>
      </c>
      <c r="E50" s="209"/>
      <c r="F50" s="212">
        <v>0</v>
      </c>
      <c r="G50" s="217">
        <v>0</v>
      </c>
      <c r="H50" s="217"/>
      <c r="I50" s="217"/>
      <c r="J50" s="209"/>
      <c r="K50" s="219" t="s">
        <v>107</v>
      </c>
      <c r="L50" s="194">
        <f>+C50-G50</f>
        <v>6000000</v>
      </c>
      <c r="M50" s="195" t="s">
        <v>108</v>
      </c>
      <c r="N50" s="194"/>
    </row>
    <row r="51" spans="1:27" customHeight="1" ht="15.75" hidden="true">
      <c r="A51" s="269" t="s">
        <v>109</v>
      </c>
      <c r="B51" s="213"/>
      <c r="C51" s="217"/>
      <c r="D51" s="222"/>
      <c r="E51" s="209"/>
      <c r="F51" s="212"/>
      <c r="G51" s="217"/>
      <c r="H51" s="217"/>
      <c r="I51" s="217"/>
      <c r="J51" s="209"/>
      <c r="K51" s="219"/>
      <c r="L51" s="194">
        <f>+C51-G51</f>
        <v>0</v>
      </c>
      <c r="N51" s="194"/>
    </row>
    <row r="52" spans="1:27" customHeight="1" ht="90" hidden="true">
      <c r="A52" s="270" t="s">
        <v>110</v>
      </c>
      <c r="B52" s="213" t="s">
        <v>101</v>
      </c>
      <c r="C52" s="217">
        <v>5000000</v>
      </c>
      <c r="D52" s="271" t="s">
        <v>111</v>
      </c>
      <c r="E52" s="209"/>
      <c r="F52" s="212">
        <v>1</v>
      </c>
      <c r="G52" s="217">
        <f>5000000-36738</f>
        <v>4963262</v>
      </c>
      <c r="H52" s="217"/>
      <c r="I52" s="217"/>
      <c r="J52" s="209"/>
      <c r="K52" s="219" t="s">
        <v>112</v>
      </c>
      <c r="L52" s="194">
        <f>+C52-G52</f>
        <v>36738</v>
      </c>
      <c r="N52" s="194"/>
    </row>
    <row r="53" spans="1:27" customHeight="1" ht="45" hidden="true">
      <c r="A53" s="270" t="s">
        <v>113</v>
      </c>
      <c r="B53" s="213" t="s">
        <v>101</v>
      </c>
      <c r="C53" s="217">
        <v>10000000</v>
      </c>
      <c r="D53" s="271" t="s">
        <v>114</v>
      </c>
      <c r="E53" s="209"/>
      <c r="F53" s="212">
        <v>0</v>
      </c>
      <c r="G53" s="217">
        <v>0</v>
      </c>
      <c r="H53" s="217"/>
      <c r="I53" s="217"/>
      <c r="J53" s="209"/>
      <c r="K53" s="219" t="s">
        <v>115</v>
      </c>
      <c r="L53" s="194"/>
      <c r="N53" s="194"/>
    </row>
    <row r="54" spans="1:27" customHeight="1" ht="15.75">
      <c r="A54" s="269" t="s">
        <v>116</v>
      </c>
      <c r="B54" s="213"/>
      <c r="C54" s="217"/>
      <c r="D54" s="271"/>
      <c r="E54" s="209"/>
      <c r="F54" s="212"/>
      <c r="G54" s="217"/>
      <c r="H54" s="217"/>
      <c r="I54" s="217"/>
      <c r="J54" s="209"/>
      <c r="K54" s="219"/>
      <c r="L54" s="194"/>
      <c r="N54" s="194"/>
    </row>
    <row r="55" spans="1:27" customHeight="1" ht="45" hidden="true">
      <c r="A55" s="270" t="s">
        <v>117</v>
      </c>
      <c r="B55" s="213"/>
      <c r="C55" s="217">
        <v>732125</v>
      </c>
      <c r="D55" s="222" t="s">
        <v>118</v>
      </c>
      <c r="E55" s="209"/>
      <c r="F55" s="212">
        <f>+G55/C55</f>
        <v>0.98770701724432</v>
      </c>
      <c r="G55" s="217">
        <f>732125-9000</f>
        <v>723125</v>
      </c>
      <c r="H55" s="217"/>
      <c r="I55" s="217"/>
      <c r="J55" s="209"/>
      <c r="K55" s="219" t="s">
        <v>119</v>
      </c>
      <c r="L55" s="194"/>
      <c r="N55" s="194"/>
    </row>
    <row r="56" spans="1:27" customHeight="1" ht="30" hidden="true">
      <c r="A56" s="270" t="s">
        <v>120</v>
      </c>
      <c r="B56" s="213"/>
      <c r="C56" s="217">
        <v>799125</v>
      </c>
      <c r="D56" s="222" t="s">
        <v>118</v>
      </c>
      <c r="E56" s="209"/>
      <c r="F56" s="212">
        <f>+G56/C56</f>
        <v>1</v>
      </c>
      <c r="G56" s="217">
        <v>799125</v>
      </c>
      <c r="H56" s="217"/>
      <c r="I56" s="217"/>
      <c r="J56" s="209"/>
      <c r="K56" s="219" t="s">
        <v>121</v>
      </c>
      <c r="L56" s="194"/>
      <c r="N56" s="194"/>
    </row>
    <row r="57" spans="1:27" customHeight="1" ht="45" hidden="true">
      <c r="A57" s="270" t="s">
        <v>122</v>
      </c>
      <c r="B57" s="213"/>
      <c r="C57" s="217">
        <v>210000</v>
      </c>
      <c r="D57" s="222" t="s">
        <v>118</v>
      </c>
      <c r="E57" s="209"/>
      <c r="F57" s="212">
        <f>+G57/C57</f>
        <v>0.96666666666667</v>
      </c>
      <c r="G57" s="217">
        <v>203000</v>
      </c>
      <c r="H57" s="217"/>
      <c r="I57" s="217"/>
      <c r="J57" s="209"/>
      <c r="K57" s="219" t="s">
        <v>123</v>
      </c>
      <c r="L57" s="194"/>
      <c r="N57" s="194"/>
    </row>
    <row r="58" spans="1:27" customHeight="1" ht="30">
      <c r="A58" s="270" t="s">
        <v>124</v>
      </c>
      <c r="B58" s="213"/>
      <c r="C58" s="217">
        <v>709625</v>
      </c>
      <c r="D58" s="222"/>
      <c r="E58" s="209"/>
      <c r="F58" s="212">
        <f>+G58/C58</f>
        <v>1</v>
      </c>
      <c r="G58" s="217">
        <f>18000+299625+215750+176250</f>
        <v>709625</v>
      </c>
      <c r="H58" s="217"/>
      <c r="I58" s="217"/>
      <c r="J58" s="209"/>
      <c r="K58" s="219" t="s">
        <v>121</v>
      </c>
      <c r="L58" s="194">
        <f>+C58-G58</f>
        <v>0</v>
      </c>
      <c r="N58" s="194"/>
    </row>
    <row r="59" spans="1:27" customHeight="1" ht="30">
      <c r="A59" s="270" t="s">
        <v>125</v>
      </c>
      <c r="B59" s="213"/>
      <c r="C59" s="217">
        <v>650625</v>
      </c>
      <c r="D59" s="222"/>
      <c r="E59" s="209"/>
      <c r="F59" s="212">
        <f>+G59/C59</f>
        <v>1</v>
      </c>
      <c r="G59" s="217">
        <f>18000+305625+213000+114000</f>
        <v>650625</v>
      </c>
      <c r="H59" s="217"/>
      <c r="I59" s="217"/>
      <c r="J59" s="209"/>
      <c r="K59" s="219" t="s">
        <v>121</v>
      </c>
      <c r="L59" s="194">
        <f>+C59-G59</f>
        <v>0</v>
      </c>
      <c r="N59" s="194"/>
    </row>
    <row r="60" spans="1:27" customHeight="1" ht="30">
      <c r="A60" s="270" t="s">
        <v>126</v>
      </c>
      <c r="B60" s="213"/>
      <c r="C60" s="217">
        <v>46600</v>
      </c>
      <c r="D60" s="222" t="s">
        <v>127</v>
      </c>
      <c r="E60" s="209"/>
      <c r="F60" s="212">
        <f>+G60/46600</f>
        <v>0.3115321888412</v>
      </c>
      <c r="G60" s="217">
        <f>2617.4+11900</f>
        <v>14517.4</v>
      </c>
      <c r="H60" s="217"/>
      <c r="I60" s="217"/>
      <c r="J60" s="209"/>
      <c r="K60" s="219"/>
      <c r="L60" s="214">
        <f>+C60-G60</f>
        <v>32082.6</v>
      </c>
      <c r="N60" s="194"/>
    </row>
    <row r="61" spans="1:27" customHeight="1" ht="45">
      <c r="A61" s="272" t="s">
        <v>128</v>
      </c>
      <c r="B61" s="213"/>
      <c r="C61" s="217">
        <v>2075312.5</v>
      </c>
      <c r="D61" s="222" t="s">
        <v>129</v>
      </c>
      <c r="E61" s="209"/>
      <c r="F61" s="212">
        <f>+G61/C61</f>
        <v>1</v>
      </c>
      <c r="G61" s="217">
        <v>2075312.5</v>
      </c>
      <c r="H61" s="217"/>
      <c r="I61" s="217"/>
      <c r="J61" s="209"/>
      <c r="K61" s="219" t="s">
        <v>67</v>
      </c>
      <c r="L61" s="214">
        <f>+C61-G61</f>
        <v>0</v>
      </c>
      <c r="N61" s="194"/>
    </row>
    <row r="62" spans="1:27" customHeight="1" ht="15.75" hidden="true">
      <c r="A62" s="273" t="s">
        <v>130</v>
      </c>
      <c r="B62" s="213"/>
      <c r="C62" s="217"/>
      <c r="D62" s="271"/>
      <c r="E62" s="209"/>
      <c r="F62" s="212"/>
      <c r="G62" s="217"/>
      <c r="H62" s="217"/>
      <c r="I62" s="217"/>
      <c r="J62" s="209"/>
      <c r="K62" s="219"/>
      <c r="L62" s="194">
        <f>+C62-G62</f>
        <v>0</v>
      </c>
      <c r="N62" s="194"/>
    </row>
    <row r="63" spans="1:27" customHeight="1" ht="30" hidden="true">
      <c r="A63" s="208" t="s">
        <v>131</v>
      </c>
      <c r="B63" s="213"/>
      <c r="C63" s="217"/>
      <c r="D63" s="222"/>
      <c r="E63" s="209"/>
      <c r="F63" s="212"/>
      <c r="G63" s="217"/>
      <c r="H63" s="217"/>
      <c r="I63" s="217"/>
      <c r="J63" s="209"/>
      <c r="K63" s="219" t="s">
        <v>132</v>
      </c>
      <c r="L63" s="194">
        <f>+C63-G63</f>
        <v>0</v>
      </c>
      <c r="N63" s="194"/>
    </row>
    <row r="64" spans="1:27" customHeight="1" ht="15.75" s="193" customFormat="1">
      <c r="A64" s="258" t="s">
        <v>133</v>
      </c>
      <c r="B64" s="224"/>
      <c r="C64" s="225"/>
      <c r="D64" s="224"/>
      <c r="E64" s="226"/>
      <c r="F64" s="227"/>
      <c r="G64" s="229"/>
      <c r="H64" s="226"/>
      <c r="I64" s="226"/>
      <c r="J64" s="226"/>
      <c r="K64" s="224"/>
      <c r="L64" s="194">
        <f>+C64-G64</f>
        <v>0</v>
      </c>
      <c r="N64" s="194"/>
      <c r="O64" s="194"/>
    </row>
    <row r="65" spans="1:27" customHeight="1" ht="60" s="193" customFormat="1">
      <c r="A65" s="257" t="s">
        <v>134</v>
      </c>
      <c r="B65" s="224"/>
      <c r="C65" s="225">
        <v>758152</v>
      </c>
      <c r="D65" s="228" t="s">
        <v>127</v>
      </c>
      <c r="E65" s="226"/>
      <c r="F65" s="227">
        <v>0</v>
      </c>
      <c r="G65" s="229">
        <v>0</v>
      </c>
      <c r="H65" s="226"/>
      <c r="I65" s="226"/>
      <c r="J65" s="226"/>
      <c r="K65" s="228" t="s">
        <v>135</v>
      </c>
      <c r="L65" s="214">
        <f>+C65-G65</f>
        <v>758152</v>
      </c>
      <c r="N65" s="194"/>
      <c r="O65" s="194"/>
    </row>
    <row r="66" spans="1:27" customHeight="1" ht="15.75" s="193" customFormat="1">
      <c r="A66" s="258" t="s">
        <v>136</v>
      </c>
      <c r="B66" s="224"/>
      <c r="C66" s="225"/>
      <c r="D66" s="228"/>
      <c r="E66" s="226"/>
      <c r="F66" s="227"/>
      <c r="G66" s="229"/>
      <c r="H66" s="226"/>
      <c r="I66" s="226"/>
      <c r="J66" s="226"/>
      <c r="K66" s="224"/>
      <c r="L66" s="194">
        <f>+C66-G66</f>
        <v>0</v>
      </c>
      <c r="N66" s="194"/>
      <c r="O66" s="194"/>
    </row>
    <row r="67" spans="1:27" customHeight="1" ht="45" s="193" customFormat="1">
      <c r="A67" s="257" t="s">
        <v>137</v>
      </c>
      <c r="B67" s="224"/>
      <c r="C67" s="225">
        <v>26500000</v>
      </c>
      <c r="D67" s="228" t="s">
        <v>138</v>
      </c>
      <c r="E67" s="226"/>
      <c r="F67" s="227">
        <v>0</v>
      </c>
      <c r="G67" s="229" t="s">
        <v>139</v>
      </c>
      <c r="H67" s="226"/>
      <c r="I67" s="226"/>
      <c r="J67" s="226"/>
      <c r="K67" s="224"/>
      <c r="L67" s="194" t="str">
        <f>+C67-G67</f>
        <v>0</v>
      </c>
      <c r="N67" s="194"/>
      <c r="O67" s="194"/>
    </row>
    <row r="68" spans="1:27" customHeight="1" ht="15.75" s="193" customFormat="1">
      <c r="A68" s="258" t="s">
        <v>140</v>
      </c>
      <c r="B68" s="224"/>
      <c r="C68" s="225"/>
      <c r="D68" s="224"/>
      <c r="E68" s="226"/>
      <c r="F68" s="227"/>
      <c r="G68" s="229"/>
      <c r="H68" s="226"/>
      <c r="I68" s="226"/>
      <c r="J68" s="226"/>
      <c r="K68" s="224"/>
      <c r="L68" s="194">
        <f>+C68-G68</f>
        <v>0</v>
      </c>
      <c r="N68" s="194"/>
      <c r="O68" s="194"/>
    </row>
    <row r="69" spans="1:27" customHeight="1" ht="30" s="193" customFormat="1">
      <c r="A69" s="274" t="s">
        <v>141</v>
      </c>
      <c r="B69" s="224"/>
      <c r="C69" s="225">
        <v>121000</v>
      </c>
      <c r="D69" s="222" t="s">
        <v>142</v>
      </c>
      <c r="E69" s="226"/>
      <c r="F69" s="227">
        <v>0</v>
      </c>
      <c r="G69" s="229"/>
      <c r="H69" s="226"/>
      <c r="I69" s="226"/>
      <c r="J69" s="226"/>
      <c r="K69" s="224"/>
      <c r="L69" s="214">
        <f>+C69-G69</f>
        <v>121000</v>
      </c>
      <c r="N69" s="194"/>
      <c r="O69" s="194"/>
    </row>
    <row r="70" spans="1:27" customHeight="1" ht="45" s="193" customFormat="1">
      <c r="A70" s="274" t="s">
        <v>143</v>
      </c>
      <c r="B70" s="224"/>
      <c r="C70" s="225">
        <v>200000</v>
      </c>
      <c r="D70" s="222" t="s">
        <v>142</v>
      </c>
      <c r="E70" s="226"/>
      <c r="F70" s="227">
        <f>G70/200000</f>
        <v>0.525</v>
      </c>
      <c r="G70" s="229">
        <f>42000+42000+21000</f>
        <v>105000</v>
      </c>
      <c r="H70" s="226"/>
      <c r="I70" s="226"/>
      <c r="J70" s="226"/>
      <c r="K70" s="224"/>
      <c r="L70" s="214">
        <f>+C70-G70</f>
        <v>95000</v>
      </c>
      <c r="N70" s="194"/>
      <c r="O70" s="194"/>
    </row>
    <row r="71" spans="1:27" customHeight="1" ht="90">
      <c r="A71" s="208" t="s">
        <v>144</v>
      </c>
      <c r="B71" s="219" t="s">
        <v>145</v>
      </c>
      <c r="C71" s="217">
        <v>270000</v>
      </c>
      <c r="D71" s="222" t="s">
        <v>146</v>
      </c>
      <c r="E71" s="209"/>
      <c r="F71" s="212">
        <v>1</v>
      </c>
      <c r="G71" s="217">
        <v>270000</v>
      </c>
      <c r="H71" s="217"/>
      <c r="I71" s="217"/>
      <c r="J71" s="209"/>
      <c r="K71" s="219" t="s">
        <v>121</v>
      </c>
      <c r="L71" s="194">
        <f>+C71-G71</f>
        <v>0</v>
      </c>
      <c r="N71" s="194"/>
    </row>
    <row r="72" spans="1:27" customHeight="1" ht="41.25">
      <c r="A72" s="208" t="s">
        <v>147</v>
      </c>
      <c r="B72" s="213"/>
      <c r="C72" s="217">
        <v>7610</v>
      </c>
      <c r="D72" s="222" t="s">
        <v>148</v>
      </c>
      <c r="E72" s="209"/>
      <c r="F72" s="212">
        <v>0</v>
      </c>
      <c r="G72" s="217">
        <v>0</v>
      </c>
      <c r="H72" s="217"/>
      <c r="I72" s="217"/>
      <c r="J72" s="209"/>
      <c r="K72" s="219"/>
      <c r="L72" s="214">
        <f>+C72-G72</f>
        <v>7610</v>
      </c>
      <c r="N72" s="194"/>
    </row>
    <row r="73" spans="1:27" customHeight="1" ht="45">
      <c r="A73" s="208" t="s">
        <v>149</v>
      </c>
      <c r="B73" s="213"/>
      <c r="C73" s="217">
        <v>50000</v>
      </c>
      <c r="D73" s="222" t="s">
        <v>150</v>
      </c>
      <c r="E73" s="209"/>
      <c r="F73" s="212">
        <v>0</v>
      </c>
      <c r="G73" s="217">
        <v>0</v>
      </c>
      <c r="H73" s="217"/>
      <c r="I73" s="217"/>
      <c r="J73" s="209"/>
      <c r="K73" s="219" t="s">
        <v>151</v>
      </c>
      <c r="L73" s="214">
        <f>+C73-G73</f>
        <v>50000</v>
      </c>
      <c r="N73" s="194"/>
    </row>
    <row r="74" spans="1:27" customHeight="1" ht="41.25">
      <c r="A74" s="208" t="s">
        <v>152</v>
      </c>
      <c r="B74" s="213"/>
      <c r="C74" s="217">
        <v>3000</v>
      </c>
      <c r="D74" s="222" t="s">
        <v>153</v>
      </c>
      <c r="E74" s="209"/>
      <c r="F74" s="212">
        <v>0</v>
      </c>
      <c r="G74" s="217">
        <v>0</v>
      </c>
      <c r="H74" s="217"/>
      <c r="I74" s="217"/>
      <c r="J74" s="209"/>
      <c r="K74" s="219"/>
      <c r="L74" s="214">
        <f>+C74-G74</f>
        <v>3000</v>
      </c>
      <c r="M74" s="195" t="s">
        <v>154</v>
      </c>
      <c r="N74" s="194"/>
    </row>
    <row r="75" spans="1:27" customHeight="1" ht="41.25" s="193" customFormat="1">
      <c r="A75" s="216" t="s">
        <v>155</v>
      </c>
      <c r="B75" s="213"/>
      <c r="C75" s="217">
        <v>100000</v>
      </c>
      <c r="D75" s="275" t="s">
        <v>156</v>
      </c>
      <c r="E75" s="209"/>
      <c r="F75" s="212">
        <v>0</v>
      </c>
      <c r="G75" s="210">
        <v>0</v>
      </c>
      <c r="H75" s="209"/>
      <c r="I75" s="209"/>
      <c r="J75" s="209"/>
      <c r="K75" s="213"/>
      <c r="L75" s="214">
        <f>+C75-G75</f>
        <v>100000</v>
      </c>
      <c r="M75" s="193" t="s">
        <v>157</v>
      </c>
      <c r="N75" s="194"/>
      <c r="O75" s="194"/>
    </row>
    <row r="76" spans="1:27" customHeight="1" ht="41.25" hidden="true">
      <c r="A76" s="208" t="s">
        <v>158</v>
      </c>
      <c r="B76" s="213"/>
      <c r="C76" s="217">
        <v>56400</v>
      </c>
      <c r="D76" s="222" t="s">
        <v>159</v>
      </c>
      <c r="E76" s="209"/>
      <c r="F76" s="212">
        <v>1</v>
      </c>
      <c r="G76" s="217">
        <v>56400</v>
      </c>
      <c r="H76" s="217"/>
      <c r="I76" s="217"/>
      <c r="J76" s="209"/>
      <c r="K76" s="219" t="s">
        <v>67</v>
      </c>
      <c r="L76" s="194">
        <f>+C76-G76</f>
        <v>0</v>
      </c>
      <c r="N76" s="194"/>
    </row>
    <row r="77" spans="1:27" customHeight="1" ht="15.75" hidden="true">
      <c r="A77" s="208" t="s">
        <v>160</v>
      </c>
      <c r="B77" s="213" t="s">
        <v>101</v>
      </c>
      <c r="C77" s="217">
        <v>51700000</v>
      </c>
      <c r="D77" s="222" t="s">
        <v>161</v>
      </c>
      <c r="E77" s="209"/>
      <c r="F77" s="212">
        <v>1</v>
      </c>
      <c r="G77" s="217">
        <v>51700000</v>
      </c>
      <c r="H77" s="217"/>
      <c r="I77" s="217"/>
      <c r="J77" s="209"/>
      <c r="K77" s="219" t="s">
        <v>162</v>
      </c>
      <c r="L77" s="194">
        <f>+C77-G77</f>
        <v>0</v>
      </c>
      <c r="N77" s="194"/>
    </row>
    <row r="78" spans="1:27" customHeight="1" ht="41.25" hidden="true">
      <c r="A78" s="208" t="s">
        <v>163</v>
      </c>
      <c r="B78" s="213" t="s">
        <v>101</v>
      </c>
      <c r="C78" s="217">
        <v>2319000</v>
      </c>
      <c r="D78" s="222" t="s">
        <v>164</v>
      </c>
      <c r="E78" s="209"/>
      <c r="F78" s="212">
        <v>1</v>
      </c>
      <c r="G78" s="217">
        <f>2205000+114000</f>
        <v>2319000</v>
      </c>
      <c r="H78" s="217"/>
      <c r="I78" s="217"/>
      <c r="J78" s="209"/>
      <c r="K78" s="219" t="s">
        <v>165</v>
      </c>
      <c r="L78" s="194">
        <f>+C78-G78</f>
        <v>0</v>
      </c>
      <c r="N78" s="194"/>
    </row>
    <row r="79" spans="1:27" customHeight="1" ht="55.5" hidden="true">
      <c r="A79" s="208" t="s">
        <v>166</v>
      </c>
      <c r="B79" s="213" t="s">
        <v>101</v>
      </c>
      <c r="C79" s="217">
        <v>1400000</v>
      </c>
      <c r="D79" s="222" t="s">
        <v>167</v>
      </c>
      <c r="E79" s="209"/>
      <c r="F79" s="212">
        <v>1</v>
      </c>
      <c r="G79" s="217">
        <v>1399950</v>
      </c>
      <c r="H79" s="217"/>
      <c r="I79" s="217"/>
      <c r="J79" s="209"/>
      <c r="K79" s="219" t="s">
        <v>168</v>
      </c>
      <c r="L79" s="194">
        <f>+C79-G79</f>
        <v>50</v>
      </c>
      <c r="N79" s="194"/>
    </row>
    <row r="80" spans="1:27" customHeight="1" ht="41.25" hidden="true">
      <c r="A80" s="208" t="s">
        <v>169</v>
      </c>
      <c r="B80" s="213"/>
      <c r="C80" s="217">
        <v>55200</v>
      </c>
      <c r="D80" s="222" t="s">
        <v>170</v>
      </c>
      <c r="E80" s="209"/>
      <c r="F80" s="212">
        <v>0</v>
      </c>
      <c r="G80" s="217">
        <v>55200</v>
      </c>
      <c r="H80" s="217"/>
      <c r="I80" s="217"/>
      <c r="J80" s="209"/>
      <c r="K80" s="219"/>
      <c r="L80" s="194">
        <f>+C80-G80</f>
        <v>0</v>
      </c>
      <c r="N80" s="194"/>
    </row>
    <row r="81" spans="1:27" customHeight="1" ht="15.75" s="197" customFormat="1">
      <c r="A81" s="294"/>
      <c r="B81" s="295"/>
      <c r="C81" s="276"/>
      <c r="D81" s="296"/>
      <c r="E81" s="297"/>
      <c r="F81" s="277"/>
      <c r="G81" s="276"/>
      <c r="H81" s="276"/>
      <c r="I81" s="276"/>
      <c r="J81" s="297"/>
      <c r="K81" s="298"/>
      <c r="L81" s="194"/>
      <c r="M81" s="195"/>
      <c r="N81" s="194"/>
      <c r="P81" s="195"/>
      <c r="Q81" s="195"/>
      <c r="R81" s="195"/>
      <c r="S81" s="195"/>
      <c r="T81" s="195"/>
      <c r="U81" s="195"/>
      <c r="V81" s="195"/>
      <c r="W81" s="195"/>
      <c r="X81" s="195"/>
      <c r="Y81" s="195"/>
      <c r="Z81" s="195"/>
    </row>
    <row r="82" spans="1:27" customHeight="1" ht="15.75" s="197" customFormat="1">
      <c r="A82" s="299" t="s">
        <v>171</v>
      </c>
      <c r="B82" s="300"/>
      <c r="C82" s="300"/>
      <c r="D82" s="300"/>
      <c r="E82" s="300"/>
      <c r="F82" s="300"/>
      <c r="G82" s="300"/>
      <c r="H82" s="300"/>
      <c r="I82" s="192"/>
      <c r="J82" s="297"/>
      <c r="K82" s="298"/>
      <c r="L82" s="194"/>
      <c r="M82" s="195"/>
      <c r="N82" s="194"/>
      <c r="P82" s="195"/>
      <c r="Q82" s="195"/>
      <c r="R82" s="195"/>
      <c r="S82" s="195"/>
      <c r="T82" s="195"/>
      <c r="U82" s="195"/>
      <c r="V82" s="195"/>
      <c r="W82" s="195"/>
      <c r="X82" s="195"/>
      <c r="Y82" s="195"/>
      <c r="Z82" s="195"/>
    </row>
    <row r="83" spans="1:27" customHeight="1" ht="15.75" s="197" customFormat="1">
      <c r="A83" s="301"/>
      <c r="B83" s="284"/>
      <c r="C83" s="284"/>
      <c r="D83" s="284"/>
      <c r="E83" s="284"/>
      <c r="F83" s="284"/>
      <c r="G83" s="284"/>
      <c r="H83" s="284"/>
      <c r="I83" s="190"/>
      <c r="J83" s="297"/>
      <c r="K83" s="298"/>
      <c r="L83" s="194"/>
      <c r="M83" s="195"/>
      <c r="N83" s="194"/>
      <c r="P83" s="195"/>
      <c r="Q83" s="195"/>
      <c r="R83" s="195"/>
      <c r="S83" s="195"/>
      <c r="T83" s="195"/>
      <c r="U83" s="195"/>
      <c r="V83" s="195"/>
      <c r="W83" s="195"/>
      <c r="X83" s="195"/>
      <c r="Y83" s="195"/>
      <c r="Z83" s="195"/>
    </row>
    <row r="84" spans="1:27" customHeight="1" ht="15.75" s="197" customFormat="1">
      <c r="A84" s="301"/>
      <c r="B84" s="284"/>
      <c r="C84" s="284"/>
      <c r="D84" s="284"/>
      <c r="E84" s="284"/>
      <c r="F84" s="284"/>
      <c r="G84" s="284"/>
      <c r="H84" s="284"/>
      <c r="I84" s="190"/>
      <c r="J84" s="297"/>
      <c r="K84" s="298"/>
      <c r="L84" s="194"/>
      <c r="M84" s="195"/>
      <c r="N84" s="194"/>
      <c r="P84" s="195"/>
      <c r="Q84" s="195"/>
      <c r="R84" s="195"/>
      <c r="S84" s="195"/>
      <c r="T84" s="195"/>
      <c r="U84" s="195"/>
      <c r="V84" s="195"/>
      <c r="W84" s="195"/>
      <c r="X84" s="195"/>
      <c r="Y84" s="195"/>
      <c r="Z84" s="195"/>
    </row>
    <row r="85" spans="1:27" customHeight="1" ht="16.5" s="197" customFormat="1">
      <c r="A85" s="314" t="s">
        <v>172</v>
      </c>
      <c r="B85" s="315"/>
      <c r="C85" s="302"/>
      <c r="D85" s="312" t="s">
        <v>173</v>
      </c>
      <c r="E85" s="312"/>
      <c r="F85" s="303"/>
      <c r="G85" s="312" t="s">
        <v>174</v>
      </c>
      <c r="H85" s="312"/>
      <c r="I85" s="312"/>
      <c r="J85" s="312"/>
      <c r="K85" s="298"/>
      <c r="L85" s="194"/>
      <c r="M85" s="195"/>
      <c r="N85" s="194"/>
      <c r="P85" s="195"/>
      <c r="Q85" s="195"/>
      <c r="R85" s="195"/>
      <c r="S85" s="195"/>
      <c r="T85" s="195"/>
      <c r="U85" s="195"/>
      <c r="V85" s="195"/>
      <c r="W85" s="195"/>
      <c r="X85" s="195"/>
      <c r="Y85" s="195"/>
      <c r="Z85" s="195"/>
    </row>
    <row r="86" spans="1:27" customHeight="1" ht="15.75" s="197" customFormat="1">
      <c r="A86" s="313" t="s">
        <v>175</v>
      </c>
      <c r="B86" s="311"/>
      <c r="C86" s="284"/>
      <c r="D86" s="311" t="s">
        <v>176</v>
      </c>
      <c r="E86" s="311"/>
      <c r="F86" s="284"/>
      <c r="G86" s="311" t="s">
        <v>177</v>
      </c>
      <c r="H86" s="311"/>
      <c r="I86" s="311"/>
      <c r="J86" s="311"/>
      <c r="K86" s="298"/>
      <c r="L86" s="194"/>
      <c r="M86" s="195"/>
      <c r="N86" s="194"/>
      <c r="P86" s="195"/>
      <c r="Q86" s="195"/>
      <c r="R86" s="195"/>
      <c r="S86" s="195"/>
      <c r="T86" s="195"/>
      <c r="U86" s="195"/>
      <c r="V86" s="195"/>
      <c r="W86" s="195"/>
      <c r="X86" s="195"/>
      <c r="Y86" s="195"/>
      <c r="Z86" s="195"/>
    </row>
    <row r="87" spans="1:27" customHeight="1" ht="15.75" s="197" customFormat="1">
      <c r="A87" s="294"/>
      <c r="B87" s="295"/>
      <c r="C87" s="276"/>
      <c r="D87" s="296"/>
      <c r="E87" s="297"/>
      <c r="F87" s="277"/>
      <c r="G87" s="276"/>
      <c r="H87" s="276"/>
      <c r="I87" s="276"/>
      <c r="J87" s="297"/>
      <c r="K87" s="298"/>
      <c r="L87" s="194"/>
      <c r="M87" s="195"/>
      <c r="N87" s="194"/>
      <c r="P87" s="195"/>
      <c r="Q87" s="195"/>
      <c r="R87" s="195"/>
      <c r="S87" s="195"/>
      <c r="T87" s="195"/>
      <c r="U87" s="195"/>
      <c r="V87" s="195"/>
      <c r="W87" s="195"/>
      <c r="X87" s="195"/>
      <c r="Y87" s="195"/>
      <c r="Z87" s="195"/>
    </row>
    <row r="88" spans="1:27" customHeight="1" ht="15.75" s="197" customFormat="1">
      <c r="A88" s="304"/>
      <c r="B88" s="305"/>
      <c r="C88" s="306"/>
      <c r="D88" s="307"/>
      <c r="E88" s="308"/>
      <c r="F88" s="309"/>
      <c r="G88" s="306"/>
      <c r="H88" s="306"/>
      <c r="I88" s="306"/>
      <c r="J88" s="308"/>
      <c r="K88" s="310"/>
      <c r="L88" s="194"/>
      <c r="M88" s="195"/>
      <c r="N88" s="194"/>
      <c r="P88" s="195"/>
      <c r="Q88" s="195"/>
      <c r="R88" s="195"/>
      <c r="S88" s="195"/>
      <c r="T88" s="195"/>
      <c r="U88" s="195"/>
      <c r="V88" s="195"/>
      <c r="W88" s="195"/>
      <c r="X88" s="195"/>
      <c r="Y88" s="195"/>
      <c r="Z88" s="195"/>
    </row>
    <row r="89" spans="1:27" s="197" customFormat="1">
      <c r="A89" s="195"/>
      <c r="B89" s="195"/>
      <c r="C89" s="195"/>
      <c r="D89" s="195"/>
      <c r="E89" s="195"/>
      <c r="F89" s="196"/>
      <c r="H89" s="195"/>
      <c r="I89" s="195"/>
      <c r="J89" s="195"/>
      <c r="K89" s="195"/>
      <c r="M89" s="195"/>
      <c r="P89" s="195"/>
      <c r="Q89" s="195"/>
      <c r="R89" s="195"/>
      <c r="S89" s="195"/>
      <c r="T89" s="195"/>
      <c r="U89" s="195"/>
      <c r="V89" s="195"/>
      <c r="W89" s="195"/>
      <c r="X89" s="195"/>
      <c r="Y89" s="195"/>
      <c r="Z89" s="195"/>
    </row>
    <row r="90" spans="1:27" s="197" customFormat="1">
      <c r="A90" s="278"/>
      <c r="B90" s="195"/>
      <c r="C90" s="195"/>
      <c r="D90" s="195"/>
      <c r="E90" s="195"/>
      <c r="F90" s="196"/>
      <c r="H90" s="195"/>
      <c r="I90" s="195"/>
      <c r="J90" s="195"/>
      <c r="K90" s="195"/>
      <c r="M90" s="195"/>
      <c r="P90" s="195"/>
      <c r="Q90" s="195"/>
      <c r="R90" s="195"/>
      <c r="S90" s="195"/>
      <c r="T90" s="195"/>
      <c r="U90" s="195"/>
      <c r="V90" s="195"/>
      <c r="W90" s="195"/>
      <c r="X90" s="195"/>
      <c r="Y90" s="195"/>
      <c r="Z90" s="195"/>
    </row>
    <row r="97" spans="1:27" s="197" customFormat="1">
      <c r="A97" s="195"/>
      <c r="B97" s="195"/>
      <c r="C97" s="195"/>
      <c r="D97" s="195"/>
      <c r="E97" s="195"/>
      <c r="F97" s="196"/>
      <c r="H97" s="195"/>
      <c r="I97" s="195"/>
      <c r="J97" s="195"/>
      <c r="L97" s="195"/>
      <c r="M97" s="195"/>
      <c r="P97" s="195"/>
      <c r="Q97" s="195"/>
      <c r="R97" s="195"/>
      <c r="S97" s="195"/>
      <c r="T97" s="195"/>
      <c r="U97" s="195"/>
      <c r="V97" s="195"/>
      <c r="W97" s="195"/>
      <c r="X97" s="195"/>
      <c r="Y97" s="195"/>
      <c r="Z97" s="195"/>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86:B86"/>
    <mergeCell ref="D86:E86"/>
    <mergeCell ref="A85:B85"/>
    <mergeCell ref="D85:E85"/>
    <mergeCell ref="G85:J85"/>
    <mergeCell ref="G86:J86"/>
    <mergeCell ref="A82:I82"/>
    <mergeCell ref="A34:A37"/>
    <mergeCell ref="K34:K37"/>
    <mergeCell ref="K8:K9"/>
    <mergeCell ref="F29:F30"/>
    <mergeCell ref="G29:G30"/>
    <mergeCell ref="H29:H30"/>
    <mergeCell ref="I29:I30"/>
    <mergeCell ref="K29:K30"/>
    <mergeCell ref="A3:K3"/>
    <mergeCell ref="A8:A9"/>
    <mergeCell ref="B8:B9"/>
    <mergeCell ref="C8:C9"/>
    <mergeCell ref="D8:D9"/>
    <mergeCell ref="E8:E9"/>
    <mergeCell ref="F8:G8"/>
    <mergeCell ref="H8:H9"/>
    <mergeCell ref="J8:J9"/>
  </mergeCells>
  <printOptions gridLines="false" gridLinesSet="true" horizontalCentered="true"/>
  <pageMargins left="0.51" right="0.39370078740157" top="0.74803149606299" bottom="0.43307086614173" header="0.31496062992126" footer="0.31496062992126"/>
  <pageSetup paperSize="10000" orientation="landscape" scale="72" fitToHeight="1" fitToWidth="1" r:id="rId1"/>
  <headerFooter differentOddEven="false" differentFirst="false" scaleWithDoc="true" alignWithMargins="true">
    <oddHeader/>
    <oddFooter/>
    <evenHeader/>
    <evenFooter/>
    <firstHeader/>
    <firstFooter/>
  </headerFooter>
  <rowBreaks count="2" manualBreakCount="2">
    <brk id="38" man="1"/>
    <brk id="67"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B33" sqref="B33"/>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395</v>
      </c>
    </row>
    <row r="2" spans="1:10">
      <c r="A2" t="s">
        <v>365</v>
      </c>
    </row>
    <row r="3" spans="1:10">
      <c r="A3" t="s">
        <v>366</v>
      </c>
    </row>
    <row r="5" spans="1:10">
      <c r="E5" s="1" t="s">
        <v>396</v>
      </c>
    </row>
    <row r="7" spans="1:10">
      <c r="A7" s="1" t="s">
        <v>2</v>
      </c>
      <c r="B7" s="10" t="s">
        <v>3</v>
      </c>
      <c r="D7" s="1" t="s">
        <v>4</v>
      </c>
      <c r="E7" s="10">
        <v>2023</v>
      </c>
    </row>
    <row r="8" spans="1:10">
      <c r="A8" s="1" t="s">
        <v>5</v>
      </c>
      <c r="B8" s="10" t="s">
        <v>6</v>
      </c>
      <c r="D8" s="1" t="s">
        <v>7</v>
      </c>
      <c r="E8" s="10">
        <v>1</v>
      </c>
    </row>
    <row r="9" spans="1:10">
      <c r="A9" s="1" t="s">
        <v>8</v>
      </c>
      <c r="B9" s="10" t="s">
        <v>9</v>
      </c>
    </row>
    <row r="11" spans="1:10" customHeight="1" ht="28.9">
      <c r="A11" s="4" t="s">
        <v>368</v>
      </c>
      <c r="B11" s="5" t="s">
        <v>397</v>
      </c>
      <c r="C11" s="4" t="s">
        <v>370</v>
      </c>
      <c r="D11" s="4" t="s">
        <v>11</v>
      </c>
      <c r="E11" s="5" t="s">
        <v>398</v>
      </c>
      <c r="F11" s="4" t="s">
        <v>390</v>
      </c>
      <c r="G11" s="4" t="s">
        <v>399</v>
      </c>
      <c r="H11" s="4" t="s">
        <v>392</v>
      </c>
      <c r="I11" s="4" t="s">
        <v>375</v>
      </c>
      <c r="J11" s="5" t="s">
        <v>376</v>
      </c>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140" t="s">
        <v>400</v>
      </c>
      <c r="B27" s="141"/>
      <c r="C27" s="141"/>
      <c r="D27" s="141"/>
      <c r="E27" s="141"/>
      <c r="F27" s="141"/>
      <c r="G27" s="141"/>
      <c r="H27" s="141"/>
      <c r="I27" s="141"/>
      <c r="J27" s="141"/>
    </row>
    <row r="30" spans="1:10">
      <c r="B30" s="133"/>
      <c r="C30" s="133"/>
      <c r="F30" s="133"/>
      <c r="G30" s="133"/>
    </row>
    <row r="31" spans="1:10">
      <c r="B31" s="134" t="s">
        <v>378</v>
      </c>
      <c r="C31" s="134"/>
      <c r="F31" s="139" t="s">
        <v>379</v>
      </c>
      <c r="G31" s="13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41"/>
  <sheetViews>
    <sheetView tabSelected="0" workbookViewId="0" zoomScale="85" zoomScaleNormal="85" showGridLines="true" showRowColHeaders="1">
      <selection activeCell="B41" sqref="B41:C41"/>
    </sheetView>
  </sheetViews>
  <sheetFormatPr defaultRowHeight="14.4" outlineLevelRow="0" outlineLevelCol="0"/>
  <cols>
    <col min="1" max="1" width="25.710937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20.7109375" customWidth="true" style="13"/>
    <col min="8" max="8" width="8.85546875" customWidth="true" style="13"/>
    <col min="9" max="9" width="9.140625" customWidth="true" style="14"/>
  </cols>
  <sheetData>
    <row r="1" spans="1:9">
      <c r="A1" s="11" t="s">
        <v>208</v>
      </c>
      <c r="B1" s="12"/>
      <c r="C1" s="12"/>
      <c r="D1" s="12"/>
      <c r="E1" s="12"/>
    </row>
    <row r="2" spans="1:9" s="15" customFormat="1">
      <c r="A2" s="11" t="s">
        <v>209</v>
      </c>
    </row>
    <row r="3" spans="1:9" s="15" customFormat="1">
      <c r="A3" s="16"/>
    </row>
    <row r="4" spans="1:9">
      <c r="A4" s="17"/>
      <c r="B4" s="17"/>
      <c r="C4" s="17"/>
      <c r="D4" s="17"/>
      <c r="E4" s="17"/>
    </row>
    <row r="5" spans="1:9">
      <c r="A5" s="147" t="s">
        <v>210</v>
      </c>
      <c r="B5" s="147"/>
      <c r="C5" s="147"/>
      <c r="D5" s="147"/>
      <c r="E5" s="147"/>
      <c r="F5" s="147"/>
      <c r="G5" s="147"/>
    </row>
    <row r="6" spans="1:9">
      <c r="A6" s="18"/>
      <c r="B6" s="18"/>
      <c r="C6" s="18"/>
      <c r="D6" s="18"/>
      <c r="E6" s="18"/>
    </row>
    <row r="7" spans="1:9">
      <c r="A7" s="19" t="s">
        <v>2</v>
      </c>
      <c r="B7" s="20" t="s">
        <v>3</v>
      </c>
      <c r="C7" s="21"/>
      <c r="D7" s="22" t="s">
        <v>4</v>
      </c>
      <c r="E7" s="23">
        <v>2023</v>
      </c>
    </row>
    <row r="8" spans="1:9">
      <c r="A8" s="24" t="s">
        <v>5</v>
      </c>
      <c r="B8" s="25" t="s">
        <v>6</v>
      </c>
      <c r="C8" s="26"/>
      <c r="D8" s="27" t="s">
        <v>7</v>
      </c>
      <c r="E8" s="28">
        <v>1</v>
      </c>
    </row>
    <row r="9" spans="1:9">
      <c r="A9" s="24" t="s">
        <v>8</v>
      </c>
      <c r="B9" s="29" t="s">
        <v>9</v>
      </c>
      <c r="D9" s="18"/>
    </row>
    <row r="10" spans="1:9">
      <c r="A10" s="30"/>
      <c r="B10" s="31"/>
      <c r="C10" s="31"/>
      <c r="D10" s="31"/>
      <c r="E10" s="31"/>
      <c r="F10" s="31"/>
      <c r="G10" s="31"/>
    </row>
    <row r="11" spans="1:9" customHeight="1" ht="14.45">
      <c r="A11" s="148" t="s">
        <v>211</v>
      </c>
      <c r="B11" s="149" t="s">
        <v>212</v>
      </c>
      <c r="C11" s="149"/>
      <c r="D11" s="148" t="s">
        <v>213</v>
      </c>
      <c r="E11" s="148" t="s">
        <v>214</v>
      </c>
      <c r="F11" s="150" t="s">
        <v>215</v>
      </c>
      <c r="G11" s="148" t="s">
        <v>216</v>
      </c>
    </row>
    <row r="12" spans="1:9" customHeight="1" ht="14.45">
      <c r="A12" s="148"/>
      <c r="B12" s="151" t="s">
        <v>217</v>
      </c>
      <c r="C12" s="153" t="s">
        <v>218</v>
      </c>
      <c r="D12" s="148"/>
      <c r="E12" s="148"/>
      <c r="F12" s="148"/>
      <c r="G12" s="148"/>
    </row>
    <row r="13" spans="1:9">
      <c r="A13" s="148"/>
      <c r="B13" s="152"/>
      <c r="C13" s="154"/>
      <c r="D13" s="148"/>
      <c r="E13" s="148"/>
      <c r="F13" s="148"/>
      <c r="G13" s="148"/>
    </row>
    <row r="14" spans="1:9">
      <c r="A14" s="148"/>
      <c r="B14" s="152"/>
      <c r="C14" s="154"/>
      <c r="D14" s="148"/>
      <c r="E14" s="148"/>
      <c r="F14" s="148"/>
      <c r="G14" s="148"/>
    </row>
    <row r="15" spans="1:9">
      <c r="A15" s="32" t="s">
        <v>401</v>
      </c>
      <c r="B15" s="32"/>
      <c r="C15" s="32"/>
      <c r="D15" s="32"/>
      <c r="E15" s="32"/>
      <c r="F15" s="32"/>
      <c r="G15" s="32"/>
    </row>
    <row r="16" spans="1:9">
      <c r="A16" s="33" t="s">
        <v>402</v>
      </c>
      <c r="B16" s="32"/>
      <c r="C16" s="32"/>
      <c r="D16" s="32"/>
      <c r="E16" s="32"/>
      <c r="F16" s="32"/>
      <c r="G16" s="32"/>
    </row>
    <row r="17" spans="1:9">
      <c r="A17" s="33" t="s">
        <v>403</v>
      </c>
      <c r="B17" s="32"/>
      <c r="C17" s="32"/>
      <c r="D17" s="32"/>
      <c r="E17" s="32"/>
      <c r="F17" s="32"/>
      <c r="G17" s="32"/>
    </row>
    <row r="18" spans="1:9" customHeight="1" ht="41.45">
      <c r="A18" s="34" t="s">
        <v>404</v>
      </c>
      <c r="B18" s="35"/>
      <c r="C18" s="35"/>
      <c r="D18" s="35"/>
      <c r="E18" s="35"/>
      <c r="F18" s="35"/>
      <c r="G18" s="35"/>
    </row>
    <row r="19" spans="1:9">
      <c r="A19" s="36" t="s">
        <v>405</v>
      </c>
      <c r="B19" s="37"/>
      <c r="C19" s="37"/>
      <c r="D19" s="37"/>
      <c r="E19" s="37"/>
      <c r="F19" s="37"/>
      <c r="G19" s="38"/>
    </row>
    <row r="20" spans="1:9">
      <c r="A20" s="36" t="s">
        <v>406</v>
      </c>
      <c r="B20" s="37"/>
      <c r="C20" s="37"/>
      <c r="D20" s="37"/>
      <c r="E20" s="37"/>
      <c r="F20" s="37"/>
      <c r="G20" s="38"/>
    </row>
    <row r="21" spans="1:9">
      <c r="A21" s="36" t="s">
        <v>407</v>
      </c>
      <c r="B21" s="37"/>
      <c r="C21" s="37"/>
      <c r="D21" s="37"/>
      <c r="E21" s="37"/>
      <c r="F21" s="37"/>
      <c r="G21" s="38"/>
    </row>
    <row r="22" spans="1:9">
      <c r="A22" s="36" t="s">
        <v>408</v>
      </c>
      <c r="B22" s="37"/>
      <c r="C22" s="37"/>
      <c r="D22" s="37"/>
      <c r="E22" s="37"/>
      <c r="F22" s="37"/>
      <c r="G22" s="38"/>
    </row>
    <row r="23" spans="1:9">
      <c r="A23" s="36" t="s">
        <v>409</v>
      </c>
      <c r="B23" s="39"/>
      <c r="C23" s="39"/>
      <c r="D23" s="39"/>
      <c r="E23" s="39"/>
      <c r="F23" s="39"/>
      <c r="G23" s="40"/>
    </row>
    <row r="24" spans="1:9">
      <c r="A24" s="41" t="s">
        <v>410</v>
      </c>
      <c r="B24" s="35"/>
      <c r="C24" s="42"/>
      <c r="D24" s="35"/>
      <c r="E24" s="42"/>
      <c r="F24" s="35"/>
      <c r="G24" s="40"/>
    </row>
    <row r="25" spans="1:9">
      <c r="A25" s="43" t="s">
        <v>411</v>
      </c>
      <c r="B25" s="32"/>
      <c r="C25" s="32"/>
      <c r="D25" s="32"/>
      <c r="E25" s="32"/>
      <c r="F25" s="32"/>
      <c r="G25" s="32"/>
    </row>
    <row r="26" spans="1:9">
      <c r="A26" s="43" t="s">
        <v>225</v>
      </c>
      <c r="B26" s="32"/>
      <c r="C26" s="32"/>
      <c r="D26" s="32"/>
      <c r="E26" s="32"/>
      <c r="F26" s="32"/>
      <c r="G26" s="32"/>
    </row>
    <row r="27" spans="1:9">
      <c r="A27" s="43" t="s">
        <v>412</v>
      </c>
      <c r="B27" s="32"/>
      <c r="C27" s="32"/>
      <c r="D27" s="32"/>
      <c r="E27" s="32"/>
      <c r="F27" s="32"/>
      <c r="G27" s="32"/>
    </row>
    <row r="28" spans="1:9">
      <c r="A28" s="43" t="s">
        <v>413</v>
      </c>
      <c r="B28" s="32"/>
      <c r="C28" s="32"/>
      <c r="D28" s="32"/>
      <c r="E28" s="32"/>
      <c r="F28" s="32"/>
      <c r="G28" s="32"/>
    </row>
    <row r="29" spans="1:9">
      <c r="A29" s="43" t="s">
        <v>414</v>
      </c>
      <c r="B29" s="32"/>
      <c r="C29" s="32"/>
      <c r="D29" s="32"/>
      <c r="E29" s="32"/>
      <c r="F29" s="32"/>
      <c r="G29" s="32"/>
    </row>
    <row r="30" spans="1:9">
      <c r="A30" s="43" t="s">
        <v>415</v>
      </c>
      <c r="B30" s="32"/>
      <c r="C30" s="32"/>
      <c r="D30" s="32"/>
      <c r="E30" s="32"/>
      <c r="F30" s="32"/>
      <c r="G30" s="32"/>
    </row>
    <row r="31" spans="1:9" customHeight="1" ht="14.45">
      <c r="A31" s="145" t="s">
        <v>416</v>
      </c>
      <c r="B31" s="142"/>
      <c r="C31" s="142"/>
      <c r="D31" s="142"/>
      <c r="E31" s="142"/>
      <c r="F31" s="142"/>
      <c r="G31" s="142"/>
    </row>
    <row r="32" spans="1:9">
      <c r="A32" s="146"/>
      <c r="B32" s="142"/>
      <c r="C32" s="142"/>
      <c r="D32" s="142"/>
      <c r="E32" s="142"/>
      <c r="F32" s="142"/>
      <c r="G32" s="142"/>
    </row>
    <row r="33" spans="1:9">
      <c r="A33" s="43" t="s">
        <v>417</v>
      </c>
      <c r="B33" s="32"/>
      <c r="C33" s="32"/>
      <c r="D33" s="32"/>
      <c r="E33" s="32"/>
      <c r="F33" s="32"/>
      <c r="G33" s="32"/>
    </row>
    <row r="34" spans="1:9">
      <c r="A34" s="43" t="s">
        <v>418</v>
      </c>
      <c r="B34" s="32"/>
      <c r="C34" s="32"/>
      <c r="D34" s="32"/>
      <c r="E34" s="32"/>
      <c r="F34" s="32"/>
      <c r="G34" s="32"/>
    </row>
    <row r="35" spans="1:9">
      <c r="A35" s="43" t="s">
        <v>419</v>
      </c>
      <c r="B35" s="32"/>
      <c r="C35" s="32"/>
      <c r="D35" s="32"/>
      <c r="E35" s="32"/>
      <c r="F35" s="32"/>
      <c r="G35" s="32"/>
    </row>
    <row r="36" spans="1:9">
      <c r="A36" s="43" t="s">
        <v>420</v>
      </c>
      <c r="B36" s="32"/>
      <c r="C36" s="32"/>
      <c r="D36" s="32"/>
      <c r="E36" s="32"/>
      <c r="F36" s="32"/>
      <c r="G36" s="32"/>
    </row>
    <row r="37" spans="1:9">
      <c r="A37" s="44"/>
      <c r="B37" s="44"/>
      <c r="C37" s="44"/>
      <c r="D37" s="44"/>
      <c r="E37" s="44"/>
      <c r="F37" s="44"/>
      <c r="G37" s="44"/>
    </row>
    <row r="38" spans="1:9" customHeight="1" ht="14.45">
      <c r="A38" s="143" t="s">
        <v>265</v>
      </c>
      <c r="B38" s="143"/>
      <c r="C38" s="143"/>
      <c r="D38" s="143"/>
      <c r="E38" s="143"/>
      <c r="F38" s="143"/>
      <c r="G38" s="143"/>
    </row>
    <row r="39" spans="1:9">
      <c r="C39" s="45"/>
      <c r="D39" s="45"/>
      <c r="E39" s="45"/>
      <c r="F39" s="45"/>
      <c r="G39" s="45"/>
    </row>
    <row r="40" spans="1:9">
      <c r="B40" s="46"/>
      <c r="C40" s="46"/>
    </row>
    <row r="41" spans="1:9">
      <c r="B41" s="144" t="s">
        <v>176</v>
      </c>
      <c r="C41" s="14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G31:G32"/>
    <mergeCell ref="A38:G38"/>
    <mergeCell ref="B41:C41"/>
    <mergeCell ref="A31:A32"/>
    <mergeCell ref="B31:B32"/>
    <mergeCell ref="C31:C32"/>
    <mergeCell ref="D31:D32"/>
    <mergeCell ref="E31:E32"/>
    <mergeCell ref="F31:F32"/>
  </mergeCells>
  <printOptions gridLines="false" gridLinesSet="true"/>
  <pageMargins left="0.7" right="0.7" top="0.75" bottom="0.75" header="0.3" footer="0.3"/>
  <pageSetup paperSize="9" orientation="landscape" scale="82" fitToHeight="1" fitToWidth="1" r:id="rId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D31" sqref="D31"/>
    </sheetView>
  </sheetViews>
  <sheetFormatPr defaultRowHeight="14.4" outlineLevelRow="0" outlineLevelCol="0"/>
  <cols>
    <col min="1" max="1" width="35" customWidth="true" style="13"/>
    <col min="2" max="2" width="20.7109375" customWidth="true" style="13"/>
    <col min="3" max="3" width="20.7109375" customWidth="true" style="13"/>
    <col min="4" max="4" width="20.7109375" customWidth="true" style="13"/>
    <col min="5" max="5" width="20.7109375" customWidth="true" style="13"/>
    <col min="6" max="6" width="20.7109375" customWidth="true" style="13"/>
    <col min="7" max="7" width="15.7109375" customWidth="true" style="13"/>
    <col min="8" max="8" width="15.7109375" customWidth="true" style="13"/>
    <col min="9" max="9" width="15.7109375" customWidth="true" style="13"/>
    <col min="10" max="10" width="15.7109375" customWidth="true" style="13"/>
    <col min="11" max="11" width="8.85546875" customWidth="true" style="13"/>
    <col min="12" max="12" width="9.140625" customWidth="true" style="14"/>
  </cols>
  <sheetData>
    <row r="1" spans="1:12">
      <c r="A1" s="11" t="s">
        <v>178</v>
      </c>
      <c r="B1" s="12"/>
      <c r="C1" s="12"/>
      <c r="D1" s="12"/>
      <c r="E1" s="12"/>
    </row>
    <row r="2" spans="1:12">
      <c r="A2" s="17"/>
      <c r="B2" s="17"/>
      <c r="C2" s="17"/>
      <c r="D2" s="17"/>
      <c r="E2" s="17"/>
    </row>
    <row r="3" spans="1:12" customHeight="1" ht="15.75">
      <c r="A3" s="122" t="s">
        <v>179</v>
      </c>
      <c r="B3" s="122"/>
      <c r="C3" s="122"/>
      <c r="D3" s="122"/>
      <c r="E3" s="122"/>
      <c r="F3" s="122"/>
      <c r="G3" s="122"/>
      <c r="H3" s="122"/>
      <c r="I3" s="122"/>
    </row>
    <row r="4" spans="1:12" customHeight="1" ht="15.75">
      <c r="A4" s="57"/>
      <c r="B4" s="57"/>
      <c r="C4" s="57"/>
      <c r="D4" s="57"/>
      <c r="E4" s="57"/>
      <c r="F4" s="58"/>
      <c r="G4" s="58"/>
      <c r="H4" s="58"/>
      <c r="I4" s="58"/>
    </row>
    <row r="5" spans="1:12" customHeight="1" ht="15.75">
      <c r="A5" s="59" t="s">
        <v>2</v>
      </c>
      <c r="B5" s="60"/>
      <c r="C5" s="61"/>
      <c r="D5" s="60" t="s">
        <v>4</v>
      </c>
      <c r="E5" s="61">
        <v>2023</v>
      </c>
      <c r="F5" s="58"/>
      <c r="G5" s="58"/>
      <c r="H5" s="58"/>
      <c r="I5" s="58"/>
    </row>
    <row r="6" spans="1:12" customHeight="1" ht="15.75">
      <c r="A6" s="62" t="s">
        <v>5</v>
      </c>
      <c r="B6" s="63"/>
      <c r="C6" s="64"/>
      <c r="D6" s="65" t="s">
        <v>7</v>
      </c>
      <c r="E6" s="64">
        <v>1</v>
      </c>
      <c r="F6" s="58"/>
      <c r="G6" s="58"/>
      <c r="H6" s="58"/>
      <c r="I6" s="58"/>
    </row>
    <row r="7" spans="1:12" customHeight="1" ht="15.75">
      <c r="A7" s="62" t="s">
        <v>8</v>
      </c>
      <c r="B7" s="58"/>
      <c r="C7" s="58"/>
      <c r="D7" s="66"/>
      <c r="E7" s="58"/>
      <c r="F7" s="58"/>
      <c r="G7" s="58"/>
      <c r="H7" s="58"/>
      <c r="I7" s="58"/>
    </row>
    <row r="8" spans="1:12" customHeight="1" ht="15.75">
      <c r="A8" s="67"/>
      <c r="B8" s="58"/>
      <c r="C8" s="58"/>
      <c r="D8" s="58"/>
      <c r="E8" s="58"/>
      <c r="F8" s="58"/>
      <c r="G8" s="58"/>
      <c r="H8" s="58"/>
      <c r="I8" s="58"/>
    </row>
    <row r="9" spans="1:12" customHeight="1" ht="14.45">
      <c r="A9" s="120" t="s">
        <v>180</v>
      </c>
      <c r="B9" s="121" t="s">
        <v>11</v>
      </c>
      <c r="C9" s="121" t="s">
        <v>12</v>
      </c>
      <c r="D9" s="121" t="s">
        <v>13</v>
      </c>
      <c r="E9" s="120" t="s">
        <v>181</v>
      </c>
      <c r="F9" s="121" t="s">
        <v>15</v>
      </c>
      <c r="G9" s="121"/>
      <c r="H9" s="120" t="s">
        <v>182</v>
      </c>
      <c r="I9" s="121" t="s">
        <v>18</v>
      </c>
    </row>
    <row r="10" spans="1:12" customHeight="1" ht="14.45">
      <c r="A10" s="120"/>
      <c r="B10" s="121"/>
      <c r="C10" s="121"/>
      <c r="D10" s="121"/>
      <c r="E10" s="121"/>
      <c r="F10" s="120" t="s">
        <v>183</v>
      </c>
      <c r="G10" s="120" t="s">
        <v>184</v>
      </c>
      <c r="H10" s="121"/>
      <c r="I10" s="121"/>
    </row>
    <row r="11" spans="1:12">
      <c r="A11" s="120"/>
      <c r="B11" s="121"/>
      <c r="C11" s="121"/>
      <c r="D11" s="121"/>
      <c r="E11" s="121"/>
      <c r="F11" s="121"/>
      <c r="G11" s="121"/>
      <c r="H11" s="121"/>
      <c r="I11" s="121"/>
    </row>
    <row r="12" spans="1:12" customHeight="1" ht="15" s="51" customFormat="1">
      <c r="A12" s="74" t="s">
        <v>185</v>
      </c>
      <c r="B12" s="72"/>
      <c r="C12" s="72"/>
      <c r="D12" s="72"/>
      <c r="E12" s="72"/>
      <c r="F12" s="72"/>
      <c r="G12" s="72"/>
      <c r="H12" s="72"/>
      <c r="I12" s="72"/>
      <c r="J12" s="50"/>
      <c r="K12" s="50"/>
    </row>
    <row r="13" spans="1:12" customHeight="1" ht="15" s="51" customFormat="1">
      <c r="A13" s="52" t="s">
        <v>186</v>
      </c>
      <c r="B13" s="53" t="s">
        <v>187</v>
      </c>
      <c r="C13" s="54">
        <v>1157843.8</v>
      </c>
      <c r="D13" s="55">
        <v>44927</v>
      </c>
      <c r="E13" s="55">
        <v>45291</v>
      </c>
      <c r="F13" s="49" t="s">
        <v>188</v>
      </c>
      <c r="G13" s="49" t="s">
        <v>188</v>
      </c>
      <c r="H13" s="49"/>
      <c r="I13" s="49"/>
      <c r="J13" s="50"/>
      <c r="K13" s="50"/>
    </row>
    <row r="14" spans="1:12" customHeight="1" ht="15" s="51" customFormat="1">
      <c r="A14" s="71" t="s">
        <v>189</v>
      </c>
      <c r="B14" s="72"/>
      <c r="C14" s="72"/>
      <c r="D14" s="72"/>
      <c r="E14" s="72"/>
      <c r="F14" s="72"/>
      <c r="G14" s="56"/>
      <c r="H14" s="72"/>
      <c r="I14" s="72"/>
      <c r="J14" s="50"/>
      <c r="K14" s="50"/>
    </row>
    <row r="15" spans="1:12" customHeight="1" ht="15" s="51" customFormat="1">
      <c r="A15" s="68" t="s">
        <v>190</v>
      </c>
      <c r="B15" s="69" t="s">
        <v>191</v>
      </c>
      <c r="C15" s="70">
        <v>150000</v>
      </c>
      <c r="D15" s="55">
        <v>44927</v>
      </c>
      <c r="E15" s="55">
        <v>45291</v>
      </c>
      <c r="F15" s="49" t="s">
        <v>188</v>
      </c>
      <c r="G15" s="49" t="s">
        <v>188</v>
      </c>
      <c r="H15" s="49"/>
      <c r="I15" s="49"/>
      <c r="J15" s="50"/>
      <c r="K15" s="50"/>
    </row>
    <row r="16" spans="1:12" customHeight="1" ht="30" s="51" customFormat="1">
      <c r="A16" s="68" t="s">
        <v>192</v>
      </c>
      <c r="B16" s="69" t="s">
        <v>193</v>
      </c>
      <c r="C16" s="70">
        <v>80000000</v>
      </c>
      <c r="D16" s="55">
        <v>44927</v>
      </c>
      <c r="E16" s="55">
        <v>45291</v>
      </c>
      <c r="F16" s="49" t="s">
        <v>188</v>
      </c>
      <c r="G16" s="49" t="s">
        <v>188</v>
      </c>
      <c r="H16" s="49"/>
      <c r="I16" s="75" t="s">
        <v>194</v>
      </c>
      <c r="J16" s="50"/>
      <c r="K16" s="50"/>
    </row>
    <row r="17" spans="1:12" customHeight="1" ht="30" s="51" customFormat="1">
      <c r="A17" s="68" t="s">
        <v>195</v>
      </c>
      <c r="B17" s="69" t="s">
        <v>193</v>
      </c>
      <c r="C17" s="70">
        <v>20000000</v>
      </c>
      <c r="D17" s="55">
        <v>44927</v>
      </c>
      <c r="E17" s="55">
        <v>45291</v>
      </c>
      <c r="F17" s="49" t="s">
        <v>188</v>
      </c>
      <c r="G17" s="49" t="s">
        <v>188</v>
      </c>
      <c r="H17" s="49"/>
      <c r="I17" s="75" t="s">
        <v>194</v>
      </c>
      <c r="J17" s="50"/>
      <c r="K17" s="50"/>
    </row>
    <row r="18" spans="1:12" customHeight="1" ht="30" s="51" customFormat="1">
      <c r="A18" s="68" t="s">
        <v>196</v>
      </c>
      <c r="B18" s="69" t="s">
        <v>193</v>
      </c>
      <c r="C18" s="70">
        <v>2000000</v>
      </c>
      <c r="D18" s="55">
        <v>44927</v>
      </c>
      <c r="E18" s="55">
        <v>45291</v>
      </c>
      <c r="F18" s="49" t="s">
        <v>188</v>
      </c>
      <c r="G18" s="49" t="s">
        <v>188</v>
      </c>
      <c r="H18" s="49"/>
      <c r="I18" s="75" t="s">
        <v>194</v>
      </c>
      <c r="J18" s="50"/>
      <c r="K18" s="50"/>
    </row>
    <row r="19" spans="1:12" customHeight="1" ht="45" s="51" customFormat="1">
      <c r="A19" s="68" t="s">
        <v>197</v>
      </c>
      <c r="B19" s="69" t="s">
        <v>198</v>
      </c>
      <c r="C19" s="70">
        <v>500000</v>
      </c>
      <c r="D19" s="55">
        <v>44927</v>
      </c>
      <c r="E19" s="55">
        <v>45291</v>
      </c>
      <c r="F19" s="49" t="s">
        <v>188</v>
      </c>
      <c r="G19" s="49" t="s">
        <v>188</v>
      </c>
      <c r="H19" s="49"/>
      <c r="I19" s="49"/>
      <c r="J19" s="50"/>
      <c r="K19" s="50"/>
    </row>
    <row r="20" spans="1:12" customHeight="1" ht="30" s="51" customFormat="1">
      <c r="A20" s="68" t="s">
        <v>199</v>
      </c>
      <c r="B20" s="69" t="s">
        <v>191</v>
      </c>
      <c r="C20" s="70">
        <v>1000000</v>
      </c>
      <c r="D20" s="55">
        <v>44927</v>
      </c>
      <c r="E20" s="55">
        <v>45291</v>
      </c>
      <c r="F20" s="49" t="s">
        <v>188</v>
      </c>
      <c r="G20" s="49" t="s">
        <v>188</v>
      </c>
      <c r="H20" s="49"/>
      <c r="I20" s="49"/>
      <c r="J20" s="50"/>
      <c r="K20" s="50"/>
    </row>
    <row r="21" spans="1:12" customHeight="1" ht="30" s="51" customFormat="1">
      <c r="A21" s="68" t="s">
        <v>200</v>
      </c>
      <c r="B21" s="69" t="s">
        <v>187</v>
      </c>
      <c r="C21" s="70">
        <v>1000000</v>
      </c>
      <c r="D21" s="79">
        <v>44927</v>
      </c>
      <c r="E21" s="79">
        <v>45291</v>
      </c>
      <c r="F21" s="73" t="s">
        <v>188</v>
      </c>
      <c r="G21" s="73" t="s">
        <v>188</v>
      </c>
      <c r="H21" s="73"/>
      <c r="I21" s="73"/>
      <c r="J21" s="50"/>
      <c r="K21" s="50"/>
    </row>
    <row r="22" spans="1:12" customHeight="1" ht="15">
      <c r="A22" s="83" t="s">
        <v>201</v>
      </c>
      <c r="B22" s="76"/>
      <c r="C22" s="76"/>
      <c r="D22" s="76"/>
      <c r="E22" s="76"/>
      <c r="F22" s="76"/>
      <c r="G22" s="76"/>
      <c r="H22" s="76"/>
      <c r="I22" s="80"/>
    </row>
    <row r="23" spans="1:12" customHeight="1" ht="15">
      <c r="A23" s="77" t="s">
        <v>202</v>
      </c>
      <c r="B23" s="77"/>
      <c r="C23" s="85"/>
      <c r="D23" s="76"/>
      <c r="E23" s="76"/>
      <c r="F23" s="76"/>
      <c r="G23" s="76"/>
      <c r="H23" s="76"/>
      <c r="I23" s="81"/>
    </row>
    <row r="24" spans="1:12" customHeight="1" ht="15">
      <c r="A24" s="78" t="s">
        <v>203</v>
      </c>
      <c r="B24" s="78"/>
      <c r="C24" s="85">
        <v>5000000</v>
      </c>
      <c r="D24" s="76"/>
      <c r="E24" s="76"/>
      <c r="F24" s="76"/>
      <c r="G24" s="76"/>
      <c r="H24" s="76"/>
      <c r="I24" s="81"/>
    </row>
    <row r="25" spans="1:12" customHeight="1" ht="15">
      <c r="A25" s="78" t="s">
        <v>204</v>
      </c>
      <c r="B25" s="78"/>
      <c r="C25" s="86">
        <v>10000000</v>
      </c>
      <c r="D25" s="76"/>
      <c r="E25" s="76"/>
      <c r="F25" s="76"/>
      <c r="G25" s="76"/>
      <c r="H25" s="76"/>
      <c r="I25" s="81"/>
    </row>
    <row r="26" spans="1:12" customHeight="1" ht="30">
      <c r="A26" s="78" t="s">
        <v>205</v>
      </c>
      <c r="B26" s="78"/>
      <c r="C26" s="87">
        <v>6000000</v>
      </c>
      <c r="D26" s="76"/>
      <c r="E26" s="76"/>
      <c r="F26" s="76"/>
      <c r="G26" s="76"/>
      <c r="H26" s="76"/>
      <c r="I26" s="81"/>
    </row>
    <row r="27" spans="1:12" customHeight="1" ht="15.75">
      <c r="A27" s="84" t="s">
        <v>206</v>
      </c>
      <c r="B27" s="76"/>
      <c r="C27" s="88">
        <f>SUM(C13:C26)</f>
        <v>126807843.8</v>
      </c>
      <c r="D27" s="76"/>
      <c r="E27" s="76"/>
      <c r="F27" s="76"/>
      <c r="G27" s="76"/>
      <c r="H27" s="76"/>
      <c r="I27" s="82"/>
    </row>
    <row r="29" spans="1:12">
      <c r="A29" s="47" t="s">
        <v>207</v>
      </c>
    </row>
    <row r="30" spans="1:12">
      <c r="A30" s="47"/>
      <c r="B30" s="13"/>
      <c r="F30" s="13"/>
    </row>
    <row r="32" spans="1:12">
      <c r="B32" s="119" t="s">
        <v>172</v>
      </c>
      <c r="C32" s="119"/>
      <c r="F32" s="119" t="s">
        <v>174</v>
      </c>
      <c r="G32" s="119"/>
    </row>
    <row r="33" spans="1:12">
      <c r="B33" s="117" t="s">
        <v>175</v>
      </c>
      <c r="C33" s="117"/>
      <c r="F33" s="118" t="s">
        <v>177</v>
      </c>
      <c r="G33" s="11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I3"/>
    <mergeCell ref="A9:A11"/>
    <mergeCell ref="B9:B11"/>
    <mergeCell ref="C9:C11"/>
    <mergeCell ref="D9:D11"/>
    <mergeCell ref="E9:E11"/>
    <mergeCell ref="F9:G9"/>
    <mergeCell ref="H9:H11"/>
    <mergeCell ref="I9:I11"/>
    <mergeCell ref="F10:F11"/>
    <mergeCell ref="B33:C33"/>
    <mergeCell ref="F33:G33"/>
    <mergeCell ref="B32:C32"/>
    <mergeCell ref="F32:G32"/>
    <mergeCell ref="G10:G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G84"/>
  <sheetViews>
    <sheetView tabSelected="0" workbookViewId="0" zoomScale="110" zoomScaleNormal="110" showGridLines="true" showRowColHeaders="1">
      <pane xSplit="1" topLeftCell="B1" activePane="topRight" state="frozen"/>
      <selection pane="topRight" activeCell="B1" sqref="B1"/>
    </sheetView>
  </sheetViews>
  <sheetFormatPr defaultRowHeight="14.4" outlineLevelRow="0" outlineLevelCol="0"/>
  <cols>
    <col min="1" max="1" width="50.5703125" customWidth="true" style="322"/>
    <col min="2" max="2" width="14.7109375" customWidth="true" style="323"/>
    <col min="3" max="3" width="14.7109375" customWidth="true" style="323"/>
    <col min="4" max="4" width="15.7109375" customWidth="true" style="322"/>
    <col min="5" max="5" width="10.7109375" customWidth="true" style="322"/>
    <col min="6" max="6" width="11.7109375" customWidth="true" style="322"/>
    <col min="7" max="7" width="14.7109375" customWidth="true" style="322"/>
    <col min="8" max="8" width="14.28515625" hidden="true" customWidth="true" style="322"/>
    <col min="9" max="9" width="14.28515625" hidden="true" customWidth="true" style="324"/>
    <col min="10" max="10" width="10.5703125" hidden="true" customWidth="true" style="325"/>
    <col min="11" max="11" width="10.5703125" hidden="true" customWidth="true" style="326"/>
    <col min="12" max="12" width="9.42578125" hidden="true" customWidth="true" style="325"/>
    <col min="13" max="13" width="12.28515625" hidden="true" customWidth="true" style="324"/>
    <col min="14" max="14" width="10.140625" hidden="true" customWidth="true" style="325"/>
    <col min="15" max="15" width="10.140625" hidden="true" customWidth="true" style="324"/>
    <col min="16" max="16" width="13" hidden="true" customWidth="true" style="325"/>
    <col min="17" max="17" width="13" hidden="true" customWidth="true" style="324"/>
    <col min="18" max="18" width="16" customWidth="true" style="325"/>
    <col min="19" max="19" width="16" customWidth="true" style="324"/>
    <col min="20" max="20" width="14.140625" customWidth="true" style="325"/>
    <col min="21" max="21" width="14.140625" customWidth="true" style="324"/>
    <col min="22" max="22" width="12" customWidth="true" style="325"/>
    <col min="23" max="23" width="12" customWidth="true" style="324"/>
    <col min="24" max="24" width="12.85546875" customWidth="true" style="325"/>
    <col min="25" max="25" width="12.85546875" customWidth="true" style="324"/>
    <col min="26" max="26" width="13.85546875" customWidth="true" style="327"/>
    <col min="27" max="27" width="13.85546875" customWidth="true" style="328"/>
    <col min="28" max="28" width="12.42578125" customWidth="true" style="329"/>
    <col min="29" max="29" width="12.42578125" customWidth="true" style="330"/>
    <col min="30" max="30" width="11.7109375" customWidth="true" style="325"/>
    <col min="31" max="31" width="11.7109375" customWidth="true" style="324"/>
    <col min="32" max="32" width="13.28515625" customWidth="true" style="325"/>
    <col min="33" max="33" width="9.140625" customWidth="true" style="322"/>
  </cols>
  <sheetData>
    <row r="1" spans="1:33" customHeight="1" ht="15" s="92" customFormat="1">
      <c r="A1" s="89" t="s">
        <v>208</v>
      </c>
      <c r="B1" s="90"/>
      <c r="C1" s="90"/>
      <c r="D1" s="90"/>
      <c r="E1" s="90"/>
      <c r="F1" s="91"/>
      <c r="G1" s="91"/>
      <c r="H1" s="91"/>
    </row>
    <row r="2" spans="1:33" customHeight="1" ht="15" s="316" customFormat="1">
      <c r="A2" s="89" t="s">
        <v>209</v>
      </c>
    </row>
    <row r="3" spans="1:33" customHeight="1" ht="15" s="316" customFormat="1">
      <c r="A3" s="317"/>
    </row>
    <row r="4" spans="1:33" customHeight="1" ht="15" s="92" customFormat="1">
      <c r="A4" s="93"/>
      <c r="B4" s="93"/>
      <c r="C4" s="93"/>
      <c r="D4" s="93"/>
      <c r="E4" s="93"/>
      <c r="F4" s="91"/>
      <c r="G4" s="91"/>
      <c r="H4" s="91"/>
    </row>
    <row r="5" spans="1:33" customHeight="1" ht="15" s="92" customFormat="1">
      <c r="A5" s="124" t="s">
        <v>210</v>
      </c>
      <c r="B5" s="124"/>
      <c r="C5" s="124"/>
      <c r="D5" s="124"/>
      <c r="E5" s="124"/>
      <c r="F5" s="124"/>
      <c r="G5" s="124"/>
      <c r="H5" s="91"/>
    </row>
    <row r="6" spans="1:33" customHeight="1" ht="15" s="92" customFormat="1">
      <c r="A6" s="94"/>
      <c r="B6" s="94"/>
      <c r="C6" s="94"/>
      <c r="D6" s="94"/>
      <c r="E6" s="94"/>
      <c r="F6" s="91"/>
      <c r="G6" s="91"/>
      <c r="H6" s="91"/>
    </row>
    <row r="7" spans="1:33" customHeight="1" ht="15" s="92" customFormat="1">
      <c r="A7" s="95" t="s">
        <v>2</v>
      </c>
      <c r="B7" s="96" t="s">
        <v>3</v>
      </c>
      <c r="C7" s="99"/>
      <c r="D7" s="97" t="s">
        <v>4</v>
      </c>
      <c r="E7" s="98">
        <v>2023</v>
      </c>
      <c r="F7" s="91"/>
      <c r="G7" s="91"/>
      <c r="H7" s="91"/>
    </row>
    <row r="8" spans="1:33" customHeight="1" ht="15" s="92" customFormat="1">
      <c r="A8" s="100" t="s">
        <v>5</v>
      </c>
      <c r="B8" s="101" t="s">
        <v>6</v>
      </c>
      <c r="C8" s="102"/>
      <c r="D8" s="191" t="s">
        <v>7</v>
      </c>
      <c r="E8" s="318">
        <v>1</v>
      </c>
      <c r="F8" s="91"/>
      <c r="G8" s="91"/>
      <c r="H8" s="91"/>
    </row>
    <row r="9" spans="1:33" customHeight="1" ht="15" s="92" customFormat="1">
      <c r="A9" s="100" t="s">
        <v>8</v>
      </c>
      <c r="B9" s="103" t="s">
        <v>9</v>
      </c>
      <c r="C9" s="91"/>
      <c r="D9" s="94"/>
      <c r="E9" s="91"/>
      <c r="F9" s="91"/>
      <c r="G9" s="91"/>
      <c r="H9" s="91"/>
    </row>
    <row r="10" spans="1:33" customHeight="1" ht="15" s="92" customFormat="1">
      <c r="A10" s="399"/>
      <c r="B10" s="400"/>
      <c r="C10" s="400"/>
      <c r="D10" s="400"/>
      <c r="E10" s="400"/>
      <c r="F10" s="400"/>
      <c r="G10" s="400"/>
      <c r="H10" s="91"/>
    </row>
    <row r="11" spans="1:33" customHeight="1" ht="14.45" s="92" customFormat="1">
      <c r="A11" s="401" t="s">
        <v>211</v>
      </c>
      <c r="B11" s="402" t="s">
        <v>212</v>
      </c>
      <c r="C11" s="402"/>
      <c r="D11" s="403" t="s">
        <v>213</v>
      </c>
      <c r="E11" s="401" t="s">
        <v>214</v>
      </c>
      <c r="F11" s="403" t="s">
        <v>215</v>
      </c>
      <c r="G11" s="401" t="s">
        <v>216</v>
      </c>
      <c r="H11" s="91"/>
    </row>
    <row r="12" spans="1:33" customHeight="1" ht="14.45" s="92" customFormat="1">
      <c r="A12" s="401"/>
      <c r="B12" s="404" t="s">
        <v>217</v>
      </c>
      <c r="C12" s="405" t="s">
        <v>218</v>
      </c>
      <c r="D12" s="403"/>
      <c r="E12" s="401"/>
      <c r="F12" s="401"/>
      <c r="G12" s="401"/>
      <c r="H12" s="91"/>
    </row>
    <row r="13" spans="1:33" customHeight="1" ht="15" s="92" customFormat="1">
      <c r="A13" s="401"/>
      <c r="B13" s="406"/>
      <c r="C13" s="407"/>
      <c r="D13" s="403"/>
      <c r="E13" s="401"/>
      <c r="F13" s="401"/>
      <c r="G13" s="401"/>
      <c r="H13" s="91"/>
    </row>
    <row r="14" spans="1:33" customHeight="1" ht="15" s="92" customFormat="1">
      <c r="A14" s="401"/>
      <c r="B14" s="406"/>
      <c r="C14" s="407"/>
      <c r="D14" s="403"/>
      <c r="E14" s="401"/>
      <c r="F14" s="401"/>
      <c r="G14" s="401"/>
      <c r="H14" s="91"/>
    </row>
    <row r="15" spans="1:33">
      <c r="A15" s="331" t="s">
        <v>219</v>
      </c>
      <c r="B15" s="332"/>
      <c r="C15" s="332"/>
      <c r="D15" s="333"/>
      <c r="E15" s="333"/>
      <c r="F15" s="333"/>
      <c r="G15" s="333"/>
    </row>
    <row r="16" spans="1:33">
      <c r="A16" s="333" t="s">
        <v>220</v>
      </c>
      <c r="B16" s="332">
        <v>11311184.72</v>
      </c>
      <c r="C16" s="332">
        <v>26392764.36</v>
      </c>
      <c r="D16" s="333"/>
      <c r="E16" s="333"/>
      <c r="F16" s="333"/>
      <c r="G16" s="334">
        <f>SUM(B16:F16)</f>
        <v>37703949.08</v>
      </c>
      <c r="H16" s="335"/>
      <c r="I16" s="336"/>
    </row>
    <row r="17" spans="1:33">
      <c r="A17" s="333" t="s">
        <v>221</v>
      </c>
      <c r="B17" s="332"/>
      <c r="C17" s="332"/>
      <c r="D17" s="333"/>
      <c r="E17" s="333"/>
      <c r="F17" s="333"/>
      <c r="G17" s="334">
        <f>SUM(C18:C24)</f>
        <v>49222130.1</v>
      </c>
      <c r="H17" s="335"/>
      <c r="I17" s="336"/>
    </row>
    <row r="18" spans="1:33">
      <c r="A18" s="337">
        <v>2022</v>
      </c>
      <c r="B18" s="332"/>
      <c r="C18" s="332">
        <v>13260620</v>
      </c>
      <c r="D18" s="333"/>
      <c r="E18" s="333"/>
      <c r="F18" s="333"/>
      <c r="G18" s="334"/>
      <c r="H18" s="335"/>
      <c r="I18" s="336"/>
    </row>
    <row r="19" spans="1:33">
      <c r="A19" s="337">
        <v>2021</v>
      </c>
      <c r="B19" s="332"/>
      <c r="C19" s="332">
        <v>5400000</v>
      </c>
      <c r="D19" s="333"/>
      <c r="E19" s="333"/>
      <c r="F19" s="333"/>
      <c r="G19" s="334"/>
    </row>
    <row r="20" spans="1:33">
      <c r="A20" s="337">
        <v>2020</v>
      </c>
      <c r="B20" s="332"/>
      <c r="C20" s="332">
        <v>7288525</v>
      </c>
      <c r="D20" s="333"/>
      <c r="E20" s="333"/>
      <c r="F20" s="333"/>
      <c r="G20" s="334"/>
      <c r="H20" s="335"/>
      <c r="I20" s="336"/>
    </row>
    <row r="21" spans="1:33">
      <c r="A21" s="337">
        <v>2019</v>
      </c>
      <c r="B21" s="332"/>
      <c r="C21" s="340">
        <f>8919450-276100-89805</f>
        <v>8553545</v>
      </c>
      <c r="D21" s="333"/>
      <c r="E21" s="333"/>
      <c r="F21" s="333"/>
      <c r="G21" s="334"/>
      <c r="H21" s="335"/>
      <c r="I21" s="336"/>
    </row>
    <row r="22" spans="1:33">
      <c r="A22" s="337">
        <v>2018</v>
      </c>
      <c r="B22" s="332"/>
      <c r="C22" s="332">
        <v>2339826.94</v>
      </c>
      <c r="D22" s="333"/>
      <c r="E22" s="333"/>
      <c r="F22" s="333"/>
      <c r="G22" s="334"/>
      <c r="H22" s="335"/>
      <c r="I22" s="336"/>
    </row>
    <row r="23" spans="1:33">
      <c r="A23" s="337">
        <v>2017</v>
      </c>
      <c r="B23" s="332"/>
      <c r="C23" s="332">
        <f>9920996.5-2306300</f>
        <v>7614696.5</v>
      </c>
      <c r="D23" s="333"/>
      <c r="E23" s="333"/>
      <c r="F23" s="333"/>
      <c r="G23" s="334"/>
      <c r="H23" s="335"/>
      <c r="I23" s="336"/>
    </row>
    <row r="24" spans="1:33">
      <c r="A24" s="337">
        <v>2016</v>
      </c>
      <c r="B24" s="332"/>
      <c r="C24" s="332">
        <v>4764916.66</v>
      </c>
      <c r="D24" s="333"/>
      <c r="E24" s="333"/>
      <c r="F24" s="333"/>
      <c r="G24" s="334"/>
      <c r="H24" s="335"/>
      <c r="I24" s="336"/>
    </row>
    <row r="25" spans="1:33" customHeight="1" ht="17.25">
      <c r="A25" s="338" t="s">
        <v>222</v>
      </c>
      <c r="B25" s="332"/>
      <c r="C25" s="332"/>
      <c r="D25" s="333"/>
      <c r="E25" s="333"/>
      <c r="F25" s="333"/>
      <c r="G25" s="334">
        <f>SUM(C26:C29)</f>
        <v>48494931.49</v>
      </c>
      <c r="H25" s="335"/>
      <c r="I25" s="336"/>
    </row>
    <row r="26" spans="1:33">
      <c r="A26" s="339">
        <v>2019</v>
      </c>
      <c r="B26" s="332"/>
      <c r="C26" s="332">
        <f>11435457.97</f>
        <v>11435457.97</v>
      </c>
      <c r="D26" s="333"/>
      <c r="E26" s="333"/>
      <c r="F26" s="333"/>
      <c r="G26" s="334"/>
      <c r="H26" s="335"/>
      <c r="I26" s="336"/>
      <c r="R26" s="329"/>
      <c r="S26" s="330"/>
    </row>
    <row r="27" spans="1:33">
      <c r="A27" s="339">
        <v>2020</v>
      </c>
      <c r="B27" s="332"/>
      <c r="C27" s="332">
        <f>6683258.27</f>
        <v>6683258.27</v>
      </c>
      <c r="D27" s="333"/>
      <c r="E27" s="333"/>
      <c r="F27" s="333"/>
      <c r="G27" s="334"/>
      <c r="H27" s="335"/>
      <c r="I27" s="336"/>
      <c r="R27" s="329"/>
      <c r="S27" s="330"/>
    </row>
    <row r="28" spans="1:33">
      <c r="A28" s="339">
        <v>2021</v>
      </c>
      <c r="B28" s="332"/>
      <c r="C28" s="332">
        <v>8583365.77</v>
      </c>
      <c r="D28" s="333"/>
      <c r="E28" s="333"/>
      <c r="F28" s="333"/>
      <c r="G28" s="334"/>
      <c r="H28" s="335"/>
      <c r="I28" s="336"/>
      <c r="R28" s="329"/>
      <c r="S28" s="330"/>
    </row>
    <row r="29" spans="1:33">
      <c r="A29" s="339">
        <v>2022</v>
      </c>
      <c r="B29" s="332"/>
      <c r="C29" s="332">
        <v>21792849.48</v>
      </c>
      <c r="D29" s="333"/>
      <c r="E29" s="333"/>
      <c r="F29" s="333"/>
      <c r="G29" s="334"/>
      <c r="H29" s="335"/>
      <c r="I29" s="336"/>
      <c r="R29" s="329"/>
      <c r="S29" s="330"/>
    </row>
    <row r="30" spans="1:33">
      <c r="A30" s="333" t="s">
        <v>223</v>
      </c>
      <c r="B30" s="332"/>
      <c r="C30" s="332">
        <v>3000</v>
      </c>
      <c r="D30" s="333"/>
      <c r="E30" s="333"/>
      <c r="F30" s="333"/>
      <c r="G30" s="332">
        <f>C30</f>
        <v>3000</v>
      </c>
      <c r="H30" s="340"/>
      <c r="I30" s="328"/>
      <c r="L30" s="341"/>
      <c r="M30" s="342"/>
      <c r="R30" s="343"/>
      <c r="S30" s="344"/>
    </row>
    <row r="31" spans="1:33" s="354" customFormat="1">
      <c r="A31" s="345"/>
      <c r="B31" s="346"/>
      <c r="C31" s="346"/>
      <c r="D31" s="347"/>
      <c r="E31" s="346"/>
      <c r="F31" s="346"/>
      <c r="G31" s="348"/>
      <c r="H31" s="349"/>
      <c r="I31" s="350"/>
      <c r="J31" s="351"/>
      <c r="K31" s="352"/>
      <c r="L31" s="351"/>
      <c r="M31" s="353"/>
      <c r="N31" s="351"/>
      <c r="O31" s="353"/>
      <c r="P31" s="351"/>
      <c r="Q31" s="353"/>
      <c r="R31" s="329"/>
      <c r="S31" s="330"/>
      <c r="T31" s="351"/>
      <c r="U31" s="353"/>
      <c r="V31" s="351"/>
      <c r="W31" s="353"/>
      <c r="X31" s="351"/>
      <c r="Y31" s="353"/>
      <c r="Z31" s="329"/>
      <c r="AA31" s="330"/>
      <c r="AB31" s="329"/>
      <c r="AC31" s="330"/>
      <c r="AD31" s="351"/>
      <c r="AE31" s="353"/>
      <c r="AF31" s="351"/>
    </row>
    <row r="32" spans="1:33" s="354" customFormat="1">
      <c r="A32" s="355" t="s">
        <v>224</v>
      </c>
      <c r="B32" s="356">
        <f>+B16</f>
        <v>11311184.72</v>
      </c>
      <c r="C32" s="356">
        <f>SUM(C16:C30)</f>
        <v>124112825.95</v>
      </c>
      <c r="D32" s="355"/>
      <c r="E32" s="357"/>
      <c r="F32" s="357">
        <f>SUM(F31:F31)</f>
        <v>0</v>
      </c>
      <c r="G32" s="357">
        <f>SUM(G16:G31)</f>
        <v>135424010.67</v>
      </c>
      <c r="H32" s="358"/>
      <c r="I32" s="359"/>
      <c r="J32" s="351"/>
      <c r="K32" s="352"/>
      <c r="L32" s="351"/>
      <c r="M32" s="353"/>
      <c r="N32" s="351"/>
      <c r="O32" s="353"/>
      <c r="P32" s="351"/>
      <c r="Q32" s="353"/>
      <c r="R32" s="343"/>
      <c r="S32" s="344"/>
      <c r="T32" s="351"/>
      <c r="U32" s="353"/>
      <c r="V32" s="351"/>
      <c r="W32" s="353"/>
      <c r="X32" s="351"/>
      <c r="Y32" s="353"/>
      <c r="Z32" s="329"/>
      <c r="AA32" s="330"/>
      <c r="AB32" s="329"/>
      <c r="AC32" s="330"/>
      <c r="AD32" s="351"/>
      <c r="AE32" s="353"/>
      <c r="AF32" s="351"/>
    </row>
    <row r="33" spans="1:33" s="354" customFormat="1">
      <c r="A33" s="355" t="s">
        <v>225</v>
      </c>
      <c r="B33" s="346"/>
      <c r="C33" s="346"/>
      <c r="D33" s="347"/>
      <c r="E33" s="347"/>
      <c r="F33" s="347"/>
      <c r="G33" s="347"/>
      <c r="I33" s="353"/>
      <c r="J33" s="351"/>
      <c r="K33" s="352"/>
      <c r="L33" s="351"/>
      <c r="M33" s="353"/>
      <c r="N33" s="351"/>
      <c r="O33" s="353"/>
      <c r="P33" s="351"/>
      <c r="Q33" s="353"/>
      <c r="R33" s="343"/>
      <c r="S33" s="344"/>
      <c r="T33" s="351"/>
      <c r="U33" s="353"/>
      <c r="V33" s="351"/>
      <c r="W33" s="353"/>
      <c r="X33" s="351"/>
      <c r="Y33" s="353"/>
      <c r="Z33" s="329"/>
      <c r="AA33" s="330"/>
      <c r="AB33" s="329"/>
      <c r="AC33" s="330"/>
      <c r="AD33" s="351"/>
      <c r="AE33" s="353"/>
      <c r="AF33" s="351"/>
    </row>
    <row r="34" spans="1:33" s="354" customFormat="1">
      <c r="A34" s="355" t="s">
        <v>226</v>
      </c>
      <c r="B34" s="346"/>
      <c r="C34" s="346"/>
      <c r="D34" s="347"/>
      <c r="E34" s="347"/>
      <c r="F34" s="347"/>
      <c r="G34" s="347"/>
      <c r="I34" s="353"/>
      <c r="J34" s="351"/>
      <c r="K34" s="352"/>
      <c r="L34" s="351"/>
      <c r="M34" s="353"/>
      <c r="N34" s="351"/>
      <c r="O34" s="353"/>
      <c r="P34" s="351"/>
      <c r="Q34" s="353"/>
      <c r="R34" s="343"/>
      <c r="S34" s="344"/>
      <c r="T34" s="351"/>
      <c r="U34" s="353"/>
      <c r="V34" s="351"/>
      <c r="W34" s="353"/>
      <c r="X34" s="351"/>
      <c r="Y34" s="353"/>
      <c r="Z34" s="329"/>
      <c r="AA34" s="330"/>
      <c r="AB34" s="329"/>
      <c r="AC34" s="330"/>
      <c r="AD34" s="351"/>
      <c r="AE34" s="353"/>
      <c r="AF34" s="351"/>
    </row>
    <row r="35" spans="1:33" customHeight="1" ht="12" s="354" customFormat="1">
      <c r="A35" s="360" t="s">
        <v>227</v>
      </c>
      <c r="B35" s="346"/>
      <c r="C35" s="346">
        <f>SUM(J35:AF35)</f>
        <v>30674.7</v>
      </c>
      <c r="D35" s="347"/>
      <c r="E35" s="347"/>
      <c r="F35" s="347"/>
      <c r="G35" s="347"/>
      <c r="I35" s="353"/>
      <c r="J35" s="341"/>
      <c r="K35" s="361"/>
      <c r="L35" s="341">
        <f>SUM(L36:L37)</f>
        <v>10766</v>
      </c>
      <c r="M35" s="342"/>
      <c r="N35" s="362">
        <f>SUM(N36:N38)</f>
        <v>19908.7</v>
      </c>
      <c r="O35" s="363"/>
      <c r="P35" s="341"/>
      <c r="Q35" s="342"/>
      <c r="R35" s="341"/>
      <c r="S35" s="342"/>
      <c r="T35" s="364"/>
      <c r="U35" s="365"/>
      <c r="V35" s="341"/>
      <c r="W35" s="342"/>
      <c r="X35" s="341"/>
      <c r="Y35" s="342"/>
      <c r="Z35" s="366"/>
      <c r="AA35" s="367"/>
      <c r="AB35" s="368"/>
      <c r="AC35" s="369"/>
      <c r="AD35" s="370"/>
      <c r="AE35" s="371"/>
      <c r="AF35" s="366"/>
    </row>
    <row r="36" spans="1:33" customHeight="1" ht="12" hidden="true" s="354" customFormat="1">
      <c r="A36" s="360"/>
      <c r="B36" s="346"/>
      <c r="C36" s="346"/>
      <c r="D36" s="347"/>
      <c r="E36" s="347"/>
      <c r="F36" s="347"/>
      <c r="G36" s="347"/>
      <c r="I36" s="353"/>
      <c r="J36" s="341"/>
      <c r="K36" s="372" t="s">
        <v>228</v>
      </c>
      <c r="L36" s="329">
        <v>5508.7</v>
      </c>
      <c r="M36" s="372" t="s">
        <v>229</v>
      </c>
      <c r="N36" s="373">
        <v>8667.4</v>
      </c>
      <c r="O36" s="374"/>
      <c r="P36" s="341"/>
      <c r="Q36" s="342"/>
      <c r="R36" s="341"/>
      <c r="S36" s="342"/>
      <c r="T36" s="364"/>
      <c r="U36" s="365"/>
      <c r="V36" s="341"/>
      <c r="W36" s="342"/>
      <c r="X36" s="341"/>
      <c r="Y36" s="342"/>
      <c r="Z36" s="366"/>
      <c r="AA36" s="367"/>
      <c r="AB36" s="368"/>
      <c r="AC36" s="369"/>
      <c r="AD36" s="370"/>
      <c r="AE36" s="371"/>
      <c r="AF36" s="366"/>
    </row>
    <row r="37" spans="1:33" customHeight="1" ht="12" hidden="true" s="354" customFormat="1">
      <c r="A37" s="360"/>
      <c r="B37" s="346"/>
      <c r="C37" s="346"/>
      <c r="D37" s="347"/>
      <c r="E37" s="347"/>
      <c r="F37" s="347"/>
      <c r="G37" s="347"/>
      <c r="I37" s="353"/>
      <c r="J37" s="341"/>
      <c r="K37" s="375" t="s">
        <v>230</v>
      </c>
      <c r="L37" s="329">
        <v>5257.3</v>
      </c>
      <c r="M37" s="372" t="s">
        <v>231</v>
      </c>
      <c r="N37" s="373">
        <v>5424.4</v>
      </c>
      <c r="O37" s="374"/>
      <c r="P37" s="341"/>
      <c r="Q37" s="342"/>
      <c r="R37" s="341"/>
      <c r="S37" s="342"/>
      <c r="T37" s="364"/>
      <c r="U37" s="365"/>
      <c r="V37" s="341"/>
      <c r="W37" s="342"/>
      <c r="X37" s="341"/>
      <c r="Y37" s="342"/>
      <c r="Z37" s="366"/>
      <c r="AA37" s="367"/>
      <c r="AB37" s="368"/>
      <c r="AC37" s="369"/>
      <c r="AD37" s="370"/>
      <c r="AE37" s="371"/>
      <c r="AF37" s="366"/>
    </row>
    <row r="38" spans="1:33" customHeight="1" ht="12" hidden="true" s="354" customFormat="1">
      <c r="A38" s="360"/>
      <c r="B38" s="346"/>
      <c r="C38" s="346"/>
      <c r="D38" s="347"/>
      <c r="E38" s="347"/>
      <c r="F38" s="347"/>
      <c r="G38" s="347"/>
      <c r="I38" s="353"/>
      <c r="J38" s="341"/>
      <c r="K38" s="375"/>
      <c r="L38" s="329"/>
      <c r="M38" s="372" t="s">
        <v>232</v>
      </c>
      <c r="N38" s="373">
        <v>5816.9</v>
      </c>
      <c r="O38" s="374"/>
      <c r="P38" s="341"/>
      <c r="Q38" s="342"/>
      <c r="R38" s="341"/>
      <c r="S38" s="342"/>
      <c r="T38" s="364"/>
      <c r="U38" s="365"/>
      <c r="V38" s="341"/>
      <c r="W38" s="342"/>
      <c r="X38" s="341"/>
      <c r="Y38" s="342"/>
      <c r="Z38" s="366"/>
      <c r="AA38" s="367"/>
      <c r="AB38" s="368"/>
      <c r="AC38" s="369"/>
      <c r="AD38" s="370"/>
      <c r="AE38" s="371"/>
      <c r="AF38" s="366"/>
    </row>
    <row r="39" spans="1:33" customHeight="1" ht="12" s="354" customFormat="1">
      <c r="A39" s="360" t="s">
        <v>233</v>
      </c>
      <c r="B39" s="346"/>
      <c r="C39" s="346">
        <f>SUM(J39:AF39)</f>
        <v>0</v>
      </c>
      <c r="D39" s="347"/>
      <c r="E39" s="347"/>
      <c r="F39" s="347"/>
      <c r="G39" s="347"/>
      <c r="I39" s="353"/>
      <c r="J39" s="329"/>
      <c r="K39" s="372"/>
      <c r="L39" s="329"/>
      <c r="M39" s="330"/>
      <c r="N39" s="376"/>
      <c r="O39" s="377"/>
      <c r="P39" s="329"/>
      <c r="Q39" s="330"/>
      <c r="R39" s="329"/>
      <c r="S39" s="330"/>
      <c r="T39" s="329"/>
      <c r="U39" s="330"/>
      <c r="V39" s="329"/>
      <c r="W39" s="330"/>
      <c r="X39" s="368"/>
      <c r="Y39" s="369"/>
      <c r="Z39" s="366"/>
      <c r="AA39" s="367"/>
      <c r="AB39" s="368"/>
      <c r="AC39" s="369"/>
      <c r="AD39" s="376"/>
      <c r="AE39" s="377"/>
      <c r="AF39" s="366"/>
    </row>
    <row r="40" spans="1:33" customHeight="1" ht="12" hidden="true" s="354" customFormat="1">
      <c r="A40" s="347" t="s">
        <v>234</v>
      </c>
      <c r="B40" s="346"/>
      <c r="C40" s="346">
        <f>SUM(J40:AF40)</f>
        <v>0</v>
      </c>
      <c r="D40" s="347"/>
      <c r="E40" s="347"/>
      <c r="F40" s="347"/>
      <c r="G40" s="347"/>
      <c r="I40" s="353"/>
      <c r="J40" s="329"/>
      <c r="K40" s="372"/>
      <c r="L40" s="329"/>
      <c r="M40" s="330"/>
      <c r="N40" s="329"/>
      <c r="O40" s="330"/>
      <c r="P40" s="329"/>
      <c r="Q40" s="330"/>
      <c r="R40" s="329"/>
      <c r="S40" s="330"/>
      <c r="T40" s="329"/>
      <c r="U40" s="330"/>
      <c r="V40" s="329"/>
      <c r="W40" s="330"/>
      <c r="X40" s="329"/>
      <c r="Y40" s="330"/>
      <c r="Z40" s="329"/>
      <c r="AA40" s="330"/>
      <c r="AB40" s="329"/>
      <c r="AC40" s="330"/>
      <c r="AD40" s="341"/>
      <c r="AE40" s="342"/>
      <c r="AF40" s="329"/>
    </row>
    <row r="41" spans="1:33" s="354" customFormat="1">
      <c r="A41" s="355" t="s">
        <v>235</v>
      </c>
      <c r="B41" s="346"/>
      <c r="C41" s="346"/>
      <c r="D41" s="347"/>
      <c r="E41" s="347"/>
      <c r="F41" s="347"/>
      <c r="G41" s="347"/>
      <c r="I41" s="353"/>
      <c r="J41" s="329"/>
      <c r="K41" s="372"/>
      <c r="L41" s="329"/>
      <c r="M41" s="330"/>
      <c r="N41" s="329"/>
      <c r="O41" s="330"/>
      <c r="P41" s="329"/>
      <c r="Q41" s="330"/>
      <c r="R41" s="329"/>
      <c r="S41" s="330"/>
      <c r="T41" s="329"/>
      <c r="U41" s="330"/>
      <c r="V41" s="329"/>
      <c r="W41" s="330"/>
      <c r="X41" s="329"/>
      <c r="Y41" s="330"/>
      <c r="Z41" s="329"/>
      <c r="AA41" s="330"/>
      <c r="AB41" s="329"/>
      <c r="AC41" s="330"/>
      <c r="AD41" s="329"/>
      <c r="AE41" s="330"/>
      <c r="AF41" s="351"/>
    </row>
    <row r="42" spans="1:33" customHeight="1" ht="12" s="354" customFormat="1">
      <c r="A42" s="347" t="s">
        <v>236</v>
      </c>
      <c r="B42" s="346"/>
      <c r="C42" s="346">
        <f>SUM(J42:AF42)</f>
        <v>9500</v>
      </c>
      <c r="D42" s="347"/>
      <c r="E42" s="347"/>
      <c r="F42" s="347"/>
      <c r="G42" s="347"/>
      <c r="I42" s="353"/>
      <c r="J42" s="329"/>
      <c r="K42" s="372"/>
      <c r="L42" s="329"/>
      <c r="M42" s="330"/>
      <c r="N42" s="341">
        <f>SUM(N43)</f>
        <v>9500</v>
      </c>
      <c r="O42" s="330"/>
      <c r="P42" s="329"/>
      <c r="Q42" s="330"/>
      <c r="R42" s="329"/>
      <c r="S42" s="330"/>
      <c r="T42" s="329"/>
      <c r="U42" s="330"/>
      <c r="V42" s="329"/>
      <c r="W42" s="330"/>
      <c r="X42" s="329"/>
      <c r="Y42" s="330"/>
      <c r="Z42" s="368"/>
      <c r="AA42" s="369"/>
      <c r="AB42" s="368"/>
      <c r="AC42" s="369"/>
      <c r="AD42" s="376"/>
      <c r="AE42" s="377"/>
      <c r="AF42" s="368"/>
    </row>
    <row r="43" spans="1:33" customHeight="1" ht="12" hidden="true" s="354" customFormat="1">
      <c r="A43" s="347"/>
      <c r="B43" s="346"/>
      <c r="C43" s="346"/>
      <c r="D43" s="347"/>
      <c r="E43" s="347"/>
      <c r="F43" s="347"/>
      <c r="G43" s="347"/>
      <c r="I43" s="353"/>
      <c r="J43" s="329"/>
      <c r="K43" s="372"/>
      <c r="L43" s="329"/>
      <c r="M43" s="372" t="s">
        <v>237</v>
      </c>
      <c r="N43" s="329">
        <v>9500</v>
      </c>
      <c r="O43" s="330"/>
      <c r="P43" s="329"/>
      <c r="Q43" s="330"/>
      <c r="R43" s="329"/>
      <c r="S43" s="330"/>
      <c r="T43" s="329"/>
      <c r="U43" s="330"/>
      <c r="V43" s="329"/>
      <c r="W43" s="330"/>
      <c r="X43" s="329"/>
      <c r="Y43" s="330"/>
      <c r="Z43" s="368"/>
      <c r="AA43" s="369"/>
      <c r="AB43" s="368"/>
      <c r="AC43" s="369"/>
      <c r="AD43" s="376"/>
      <c r="AE43" s="377"/>
      <c r="AF43" s="368"/>
    </row>
    <row r="44" spans="1:33" customHeight="1" ht="12" hidden="true" s="354" customFormat="1">
      <c r="A44" s="347" t="s">
        <v>238</v>
      </c>
      <c r="B44" s="346"/>
      <c r="C44" s="346">
        <f>SUM(J44:AF44)</f>
        <v>0</v>
      </c>
      <c r="D44" s="347"/>
      <c r="E44" s="347"/>
      <c r="F44" s="347"/>
      <c r="G44" s="347"/>
      <c r="I44" s="353"/>
      <c r="J44" s="329"/>
      <c r="K44" s="372"/>
      <c r="L44" s="329"/>
      <c r="M44" s="330"/>
      <c r="N44" s="329"/>
      <c r="O44" s="330"/>
      <c r="P44" s="329"/>
      <c r="Q44" s="330"/>
      <c r="R44" s="329"/>
      <c r="S44" s="330"/>
      <c r="T44" s="329"/>
      <c r="U44" s="330"/>
      <c r="V44" s="329"/>
      <c r="W44" s="330"/>
      <c r="X44" s="329"/>
      <c r="Y44" s="330"/>
      <c r="Z44" s="329"/>
      <c r="AA44" s="330"/>
      <c r="AB44" s="329"/>
      <c r="AC44" s="330"/>
      <c r="AD44" s="329"/>
      <c r="AE44" s="330"/>
      <c r="AF44" s="329"/>
    </row>
    <row r="45" spans="1:33" customHeight="1" ht="12" s="354" customFormat="1">
      <c r="A45" s="347" t="s">
        <v>239</v>
      </c>
      <c r="B45" s="346"/>
      <c r="C45" s="346">
        <f>SUM(J45:AF45)</f>
        <v>0</v>
      </c>
      <c r="D45" s="347"/>
      <c r="E45" s="347"/>
      <c r="F45" s="347"/>
      <c r="G45" s="347"/>
      <c r="I45" s="353"/>
      <c r="J45" s="329"/>
      <c r="K45" s="372"/>
      <c r="L45" s="329"/>
      <c r="M45" s="330"/>
      <c r="N45" s="329"/>
      <c r="O45" s="330"/>
      <c r="P45" s="329"/>
      <c r="Q45" s="330"/>
      <c r="R45" s="329"/>
      <c r="S45" s="330"/>
      <c r="T45" s="329"/>
      <c r="U45" s="330"/>
      <c r="V45" s="343"/>
      <c r="W45" s="344"/>
      <c r="X45" s="329"/>
      <c r="Y45" s="330"/>
      <c r="Z45" s="329"/>
      <c r="AA45" s="330"/>
      <c r="AB45" s="343"/>
      <c r="AC45" s="344"/>
      <c r="AD45" s="329"/>
      <c r="AE45" s="330"/>
      <c r="AF45" s="378"/>
    </row>
    <row r="46" spans="1:33" customHeight="1" ht="12" hidden="true" s="354" customFormat="1">
      <c r="A46" s="347" t="s">
        <v>240</v>
      </c>
      <c r="B46" s="346"/>
      <c r="C46" s="346">
        <f>SUM(J46:AF46)</f>
        <v>0</v>
      </c>
      <c r="D46" s="347"/>
      <c r="E46" s="347"/>
      <c r="F46" s="347"/>
      <c r="G46" s="347"/>
      <c r="I46" s="353"/>
      <c r="J46" s="329"/>
      <c r="K46" s="372"/>
      <c r="L46" s="329"/>
      <c r="M46" s="330"/>
      <c r="N46" s="329"/>
      <c r="O46" s="330"/>
      <c r="P46" s="329"/>
      <c r="Q46" s="330"/>
      <c r="R46" s="329"/>
      <c r="S46" s="330"/>
      <c r="T46" s="329"/>
      <c r="U46" s="330"/>
      <c r="V46" s="329"/>
      <c r="W46" s="330"/>
      <c r="X46" s="368"/>
      <c r="Y46" s="369"/>
      <c r="Z46" s="329"/>
      <c r="AA46" s="330"/>
      <c r="AB46" s="329"/>
      <c r="AC46" s="330"/>
      <c r="AD46" s="329"/>
      <c r="AE46" s="330"/>
      <c r="AF46" s="370"/>
    </row>
    <row r="47" spans="1:33" customHeight="1" ht="12" hidden="true" s="354" customFormat="1">
      <c r="A47" s="347" t="s">
        <v>241</v>
      </c>
      <c r="B47" s="346"/>
      <c r="C47" s="346"/>
      <c r="D47" s="347"/>
      <c r="E47" s="347"/>
      <c r="F47" s="347"/>
      <c r="G47" s="347"/>
      <c r="I47" s="353"/>
      <c r="J47" s="329"/>
      <c r="K47" s="372"/>
      <c r="L47" s="329"/>
      <c r="M47" s="330"/>
      <c r="N47" s="329"/>
      <c r="O47" s="330"/>
      <c r="P47" s="329"/>
      <c r="Q47" s="330"/>
      <c r="R47" s="329"/>
      <c r="S47" s="330"/>
      <c r="T47" s="329"/>
      <c r="U47" s="330"/>
      <c r="V47" s="329"/>
      <c r="W47" s="330"/>
      <c r="X47" s="329"/>
      <c r="Y47" s="330"/>
      <c r="Z47" s="329"/>
      <c r="AA47" s="330"/>
      <c r="AB47" s="329"/>
      <c r="AC47" s="330"/>
      <c r="AD47" s="329"/>
      <c r="AE47" s="330"/>
      <c r="AF47" s="329"/>
    </row>
    <row r="48" spans="1:33" customHeight="1" ht="12" hidden="true" s="354" customFormat="1">
      <c r="A48" s="347" t="s">
        <v>242</v>
      </c>
      <c r="B48" s="346"/>
      <c r="C48" s="346"/>
      <c r="D48" s="347"/>
      <c r="E48" s="347"/>
      <c r="F48" s="347"/>
      <c r="G48" s="347"/>
      <c r="I48" s="353"/>
      <c r="J48" s="329"/>
      <c r="K48" s="372"/>
      <c r="L48" s="329"/>
      <c r="M48" s="330"/>
      <c r="N48" s="329"/>
      <c r="O48" s="330"/>
      <c r="P48" s="329"/>
      <c r="Q48" s="330"/>
      <c r="R48" s="329"/>
      <c r="S48" s="330"/>
      <c r="T48" s="329"/>
      <c r="U48" s="330"/>
      <c r="V48" s="329"/>
      <c r="W48" s="330"/>
      <c r="X48" s="329"/>
      <c r="Y48" s="330"/>
      <c r="Z48" s="329"/>
      <c r="AA48" s="330"/>
      <c r="AB48" s="329"/>
      <c r="AC48" s="330"/>
      <c r="AD48" s="329"/>
      <c r="AE48" s="330"/>
      <c r="AF48" s="329"/>
    </row>
    <row r="49" spans="1:33" customHeight="1" ht="12" s="354" customFormat="1">
      <c r="A49" s="347" t="s">
        <v>243</v>
      </c>
      <c r="B49" s="346"/>
      <c r="C49" s="346">
        <f>SUM(J49:AF49)</f>
        <v>68000</v>
      </c>
      <c r="D49" s="347"/>
      <c r="E49" s="347"/>
      <c r="F49" s="347"/>
      <c r="G49" s="347"/>
      <c r="I49" s="353"/>
      <c r="J49" s="329"/>
      <c r="K49" s="372"/>
      <c r="L49" s="329"/>
      <c r="M49" s="330"/>
      <c r="N49" s="341">
        <f>SUM(N50)</f>
        <v>68000</v>
      </c>
      <c r="O49" s="330"/>
      <c r="P49" s="329"/>
      <c r="Q49" s="330"/>
      <c r="R49" s="329"/>
      <c r="S49" s="330"/>
      <c r="T49" s="329"/>
      <c r="U49" s="330"/>
      <c r="V49" s="329"/>
      <c r="W49" s="330"/>
      <c r="X49" s="329"/>
      <c r="Y49" s="330"/>
      <c r="Z49" s="329"/>
      <c r="AA49" s="330"/>
      <c r="AB49" s="329"/>
      <c r="AC49" s="330"/>
      <c r="AD49" s="329"/>
      <c r="AE49" s="330"/>
      <c r="AF49" s="379"/>
    </row>
    <row r="50" spans="1:33" customHeight="1" ht="12" hidden="true" s="354" customFormat="1">
      <c r="A50" s="347"/>
      <c r="B50" s="346"/>
      <c r="C50" s="346"/>
      <c r="D50" s="347"/>
      <c r="E50" s="347"/>
      <c r="F50" s="347"/>
      <c r="G50" s="347"/>
      <c r="I50" s="353"/>
      <c r="J50" s="329"/>
      <c r="K50" s="372"/>
      <c r="L50" s="329"/>
      <c r="M50" s="372" t="s">
        <v>244</v>
      </c>
      <c r="N50" s="329">
        <v>68000</v>
      </c>
      <c r="O50" s="330"/>
      <c r="P50" s="329"/>
      <c r="Q50" s="330"/>
      <c r="R50" s="329"/>
      <c r="S50" s="330"/>
      <c r="T50" s="329"/>
      <c r="U50" s="330"/>
      <c r="V50" s="329"/>
      <c r="W50" s="330"/>
      <c r="X50" s="329"/>
      <c r="Y50" s="330"/>
      <c r="Z50" s="329"/>
      <c r="AA50" s="330"/>
      <c r="AB50" s="329"/>
      <c r="AC50" s="330"/>
      <c r="AD50" s="329"/>
      <c r="AE50" s="330"/>
      <c r="AF50" s="379"/>
    </row>
    <row r="51" spans="1:33" customHeight="1" ht="12" s="354" customFormat="1">
      <c r="A51" s="347" t="s">
        <v>245</v>
      </c>
      <c r="B51" s="346"/>
      <c r="C51" s="346">
        <f>SUM(J51:AF51)</f>
        <v>0</v>
      </c>
      <c r="D51" s="347"/>
      <c r="E51" s="347"/>
      <c r="F51" s="347"/>
      <c r="G51" s="347"/>
      <c r="I51" s="353"/>
      <c r="J51" s="329"/>
      <c r="K51" s="372"/>
      <c r="L51" s="329"/>
      <c r="M51" s="330"/>
      <c r="N51" s="329"/>
      <c r="O51" s="330"/>
      <c r="P51" s="329"/>
      <c r="Q51" s="330"/>
      <c r="R51" s="380"/>
      <c r="S51" s="381"/>
      <c r="T51" s="329"/>
      <c r="U51" s="330"/>
      <c r="V51" s="329"/>
      <c r="W51" s="330"/>
      <c r="X51" s="329"/>
      <c r="Y51" s="330"/>
      <c r="Z51" s="329"/>
      <c r="AA51" s="330"/>
      <c r="AB51" s="329"/>
      <c r="AC51" s="330"/>
      <c r="AD51" s="329"/>
      <c r="AE51" s="330"/>
      <c r="AF51" s="368"/>
    </row>
    <row r="52" spans="1:33" customHeight="1" ht="12" s="354" customFormat="1">
      <c r="A52" s="347" t="s">
        <v>246</v>
      </c>
      <c r="B52" s="346"/>
      <c r="C52" s="346">
        <f>SUM(J52:AF52)</f>
        <v>0</v>
      </c>
      <c r="D52" s="347"/>
      <c r="E52" s="347"/>
      <c r="F52" s="347"/>
      <c r="G52" s="347"/>
      <c r="I52" s="353"/>
      <c r="J52" s="329"/>
      <c r="K52" s="372"/>
      <c r="L52" s="329"/>
      <c r="M52" s="330"/>
      <c r="N52" s="376"/>
      <c r="O52" s="377"/>
      <c r="P52" s="329"/>
      <c r="Q52" s="330"/>
      <c r="R52" s="329"/>
      <c r="S52" s="330"/>
      <c r="T52" s="329"/>
      <c r="U52" s="330"/>
      <c r="V52" s="329"/>
      <c r="W52" s="330"/>
      <c r="X52" s="329"/>
      <c r="Y52" s="330"/>
      <c r="Z52" s="329"/>
      <c r="AA52" s="330"/>
      <c r="AB52" s="329"/>
      <c r="AC52" s="330"/>
      <c r="AD52" s="368"/>
      <c r="AE52" s="369"/>
      <c r="AF52" s="370"/>
    </row>
    <row r="53" spans="1:33" customHeight="1" ht="12" hidden="true" s="354" customFormat="1">
      <c r="A53" s="347" t="s">
        <v>247</v>
      </c>
      <c r="B53" s="346"/>
      <c r="C53" s="346">
        <f>SUM(J53:AF53)</f>
        <v>0</v>
      </c>
      <c r="D53" s="347"/>
      <c r="E53" s="347"/>
      <c r="F53" s="347"/>
      <c r="G53" s="347"/>
      <c r="I53" s="353"/>
      <c r="J53" s="329"/>
      <c r="K53" s="372"/>
      <c r="L53" s="329"/>
      <c r="M53" s="330"/>
      <c r="N53" s="329"/>
      <c r="O53" s="330"/>
      <c r="P53" s="329"/>
      <c r="Q53" s="330"/>
      <c r="R53" s="329"/>
      <c r="S53" s="330"/>
      <c r="T53" s="329"/>
      <c r="U53" s="330"/>
      <c r="V53" s="329"/>
      <c r="W53" s="330"/>
      <c r="X53" s="329"/>
      <c r="Y53" s="330"/>
      <c r="Z53" s="329"/>
      <c r="AA53" s="330"/>
      <c r="AB53" s="329"/>
      <c r="AC53" s="330"/>
      <c r="AD53" s="329"/>
      <c r="AE53" s="330"/>
      <c r="AF53" s="370"/>
    </row>
    <row r="54" spans="1:33" customHeight="1" ht="12" hidden="true" s="354" customFormat="1">
      <c r="A54" s="347" t="s">
        <v>248</v>
      </c>
      <c r="B54" s="346"/>
      <c r="C54" s="346">
        <f>SUM(J54:AF54)</f>
        <v>0</v>
      </c>
      <c r="D54" s="347"/>
      <c r="E54" s="347"/>
      <c r="F54" s="347"/>
      <c r="G54" s="347"/>
      <c r="I54" s="353"/>
      <c r="J54" s="329"/>
      <c r="K54" s="372"/>
      <c r="L54" s="329"/>
      <c r="M54" s="330"/>
      <c r="N54" s="329"/>
      <c r="O54" s="330"/>
      <c r="P54" s="329"/>
      <c r="Q54" s="330"/>
      <c r="R54" s="329"/>
      <c r="S54" s="330"/>
      <c r="T54" s="329"/>
      <c r="U54" s="330"/>
      <c r="V54" s="329"/>
      <c r="W54" s="330"/>
      <c r="X54" s="329"/>
      <c r="Y54" s="330"/>
      <c r="Z54" s="329"/>
      <c r="AA54" s="330"/>
      <c r="AB54" s="329"/>
      <c r="AC54" s="330"/>
      <c r="AD54" s="329"/>
      <c r="AE54" s="330"/>
      <c r="AF54" s="376"/>
    </row>
    <row r="55" spans="1:33" customHeight="1" ht="12" hidden="true" s="354" customFormat="1">
      <c r="A55" s="347" t="s">
        <v>249</v>
      </c>
      <c r="B55" s="346"/>
      <c r="C55" s="346">
        <f>SUM(J55:AF55)</f>
        <v>0</v>
      </c>
      <c r="D55" s="347"/>
      <c r="E55" s="347"/>
      <c r="F55" s="347"/>
      <c r="G55" s="347"/>
      <c r="I55" s="353"/>
      <c r="J55" s="329"/>
      <c r="K55" s="372"/>
      <c r="L55" s="329"/>
      <c r="M55" s="330"/>
      <c r="N55" s="329"/>
      <c r="O55" s="330"/>
      <c r="P55" s="329"/>
      <c r="Q55" s="330"/>
      <c r="R55" s="329"/>
      <c r="S55" s="330"/>
      <c r="T55" s="329"/>
      <c r="U55" s="330"/>
      <c r="V55" s="329"/>
      <c r="W55" s="330"/>
      <c r="X55" s="329"/>
      <c r="Y55" s="330"/>
      <c r="Z55" s="329"/>
      <c r="AA55" s="330"/>
      <c r="AB55" s="329"/>
      <c r="AC55" s="330"/>
      <c r="AD55" s="329"/>
      <c r="AE55" s="330"/>
      <c r="AF55" s="376"/>
    </row>
    <row r="56" spans="1:33" customHeight="1" ht="12" hidden="true" s="354" customFormat="1">
      <c r="A56" s="347" t="s">
        <v>250</v>
      </c>
      <c r="B56" s="346"/>
      <c r="C56" s="346">
        <f>SUM(J56:AF56)</f>
        <v>0</v>
      </c>
      <c r="D56" s="347"/>
      <c r="E56" s="347"/>
      <c r="F56" s="347"/>
      <c r="G56" s="347"/>
      <c r="H56" s="354" t="s">
        <v>62</v>
      </c>
      <c r="I56" s="353"/>
      <c r="J56" s="329"/>
      <c r="K56" s="372"/>
      <c r="L56" s="329"/>
      <c r="M56" s="330"/>
      <c r="N56" s="329"/>
      <c r="O56" s="330"/>
      <c r="P56" s="329"/>
      <c r="Q56" s="330"/>
      <c r="R56" s="329"/>
      <c r="S56" s="330"/>
      <c r="T56" s="329"/>
      <c r="U56" s="330"/>
      <c r="V56" s="329"/>
      <c r="W56" s="330"/>
      <c r="X56" s="329"/>
      <c r="Y56" s="330"/>
      <c r="Z56" s="329"/>
      <c r="AA56" s="330"/>
      <c r="AB56" s="329"/>
      <c r="AC56" s="330"/>
      <c r="AD56" s="329"/>
      <c r="AE56" s="330"/>
      <c r="AF56" s="376"/>
    </row>
    <row r="57" spans="1:33" customHeight="1" ht="12" hidden="true" s="354" customFormat="1">
      <c r="A57" s="347" t="s">
        <v>251</v>
      </c>
      <c r="B57" s="346"/>
      <c r="C57" s="346">
        <f>SUM(J57:AF57)</f>
        <v>0</v>
      </c>
      <c r="D57" s="347"/>
      <c r="E57" s="347"/>
      <c r="F57" s="347"/>
      <c r="G57" s="347"/>
      <c r="I57" s="353"/>
      <c r="J57" s="329"/>
      <c r="K57" s="372"/>
      <c r="L57" s="329"/>
      <c r="M57" s="330"/>
      <c r="N57" s="329"/>
      <c r="O57" s="330"/>
      <c r="P57" s="329"/>
      <c r="Q57" s="330"/>
      <c r="R57" s="351"/>
      <c r="S57" s="353"/>
      <c r="T57" s="329"/>
      <c r="U57" s="330"/>
      <c r="V57" s="329"/>
      <c r="W57" s="330"/>
      <c r="X57" s="329"/>
      <c r="Y57" s="330"/>
      <c r="Z57" s="329"/>
      <c r="AA57" s="330"/>
      <c r="AB57" s="329"/>
      <c r="AC57" s="330"/>
      <c r="AD57" s="329"/>
      <c r="AE57" s="330"/>
      <c r="AF57" s="376"/>
    </row>
    <row r="58" spans="1:33" customHeight="1" ht="12" hidden="true" s="354" customFormat="1">
      <c r="A58" s="347" t="s">
        <v>252</v>
      </c>
      <c r="B58" s="346"/>
      <c r="C58" s="346">
        <f>SUM(J58:AF58)</f>
        <v>0</v>
      </c>
      <c r="D58" s="347"/>
      <c r="E58" s="347"/>
      <c r="F58" s="347"/>
      <c r="G58" s="347"/>
      <c r="I58" s="353"/>
      <c r="J58" s="329"/>
      <c r="K58" s="372"/>
      <c r="L58" s="329"/>
      <c r="M58" s="330"/>
      <c r="N58" s="329"/>
      <c r="O58" s="330"/>
      <c r="P58" s="329"/>
      <c r="Q58" s="330"/>
      <c r="R58" s="351"/>
      <c r="S58" s="353"/>
      <c r="T58" s="329"/>
      <c r="U58" s="330"/>
      <c r="V58" s="329"/>
      <c r="W58" s="330"/>
      <c r="X58" s="329"/>
      <c r="Y58" s="330"/>
      <c r="Z58" s="329"/>
      <c r="AA58" s="330"/>
      <c r="AB58" s="329"/>
      <c r="AC58" s="330"/>
      <c r="AD58" s="329"/>
      <c r="AE58" s="330"/>
      <c r="AF58" s="376"/>
    </row>
    <row r="59" spans="1:33" s="354" customFormat="1">
      <c r="A59" s="355" t="s">
        <v>253</v>
      </c>
      <c r="B59" s="346"/>
      <c r="C59" s="346"/>
      <c r="D59" s="347"/>
      <c r="E59" s="347"/>
      <c r="F59" s="347"/>
      <c r="G59" s="347"/>
      <c r="I59" s="353"/>
      <c r="J59" s="329"/>
      <c r="K59" s="372"/>
      <c r="L59" s="329"/>
      <c r="M59" s="330"/>
      <c r="N59" s="329"/>
      <c r="O59" s="330"/>
      <c r="P59" s="329"/>
      <c r="Q59" s="330"/>
      <c r="R59" s="329"/>
      <c r="S59" s="330"/>
      <c r="T59" s="329"/>
      <c r="U59" s="330"/>
      <c r="V59" s="329"/>
      <c r="W59" s="330"/>
      <c r="X59" s="329"/>
      <c r="Y59" s="330"/>
      <c r="Z59" s="329"/>
      <c r="AA59" s="330"/>
      <c r="AB59" s="329"/>
      <c r="AC59" s="330"/>
      <c r="AD59" s="329"/>
      <c r="AE59" s="330"/>
      <c r="AF59" s="329"/>
    </row>
    <row r="60" spans="1:33" customHeight="1" ht="12" s="354" customFormat="1">
      <c r="A60" s="347" t="s">
        <v>254</v>
      </c>
      <c r="B60" s="346">
        <f>SUM(J60:AF60)</f>
        <v>0</v>
      </c>
      <c r="C60" s="346"/>
      <c r="D60" s="347"/>
      <c r="E60" s="347"/>
      <c r="F60" s="347"/>
      <c r="G60" s="347"/>
      <c r="I60" s="353"/>
      <c r="J60" s="329"/>
      <c r="K60" s="372"/>
      <c r="L60" s="329"/>
      <c r="M60" s="330"/>
      <c r="N60" s="380"/>
      <c r="O60" s="381"/>
      <c r="P60" s="351"/>
      <c r="Q60" s="353"/>
      <c r="R60" s="329"/>
      <c r="S60" s="330"/>
      <c r="T60" s="380"/>
      <c r="U60" s="381"/>
      <c r="V60" s="329"/>
      <c r="W60" s="330"/>
      <c r="X60" s="341"/>
      <c r="Y60" s="342"/>
      <c r="Z60" s="329"/>
      <c r="AA60" s="330"/>
      <c r="AB60" s="343"/>
      <c r="AC60" s="344"/>
      <c r="AD60" s="368"/>
      <c r="AE60" s="369"/>
      <c r="AF60" s="329"/>
    </row>
    <row r="61" spans="1:33" customHeight="1" ht="12.75" s="354" customFormat="1">
      <c r="A61" s="347" t="s">
        <v>255</v>
      </c>
      <c r="B61" s="346"/>
      <c r="C61" s="346">
        <f>SUM(J61:AF61)</f>
        <v>0</v>
      </c>
      <c r="D61" s="347"/>
      <c r="E61" s="347"/>
      <c r="F61" s="347"/>
      <c r="G61" s="347"/>
      <c r="I61" s="353"/>
      <c r="J61" s="329"/>
      <c r="K61" s="372"/>
      <c r="L61" s="329"/>
      <c r="M61" s="330"/>
      <c r="N61" s="329"/>
      <c r="O61" s="330"/>
      <c r="P61" s="329"/>
      <c r="Q61" s="330"/>
      <c r="R61" s="376"/>
      <c r="S61" s="377"/>
      <c r="T61" s="382"/>
      <c r="U61" s="350"/>
      <c r="V61" s="383"/>
      <c r="W61" s="384"/>
      <c r="X61" s="329"/>
      <c r="Y61" s="330"/>
      <c r="Z61" s="329"/>
      <c r="AA61" s="330"/>
      <c r="AB61" s="329"/>
      <c r="AC61" s="330"/>
      <c r="AD61" s="329"/>
      <c r="AE61" s="330"/>
      <c r="AF61" s="376"/>
    </row>
    <row r="62" spans="1:33" customHeight="1" ht="12" hidden="true" s="354" customFormat="1">
      <c r="A62" s="347" t="s">
        <v>256</v>
      </c>
      <c r="B62" s="346"/>
      <c r="C62" s="346"/>
      <c r="D62" s="347"/>
      <c r="E62" s="347"/>
      <c r="F62" s="347"/>
      <c r="G62" s="347"/>
      <c r="I62" s="353"/>
      <c r="J62" s="329"/>
      <c r="K62" s="372"/>
      <c r="L62" s="329"/>
      <c r="M62" s="330"/>
      <c r="N62" s="329"/>
      <c r="O62" s="330"/>
      <c r="P62" s="385"/>
      <c r="Q62" s="386"/>
      <c r="R62" s="329"/>
      <c r="S62" s="330"/>
      <c r="T62" s="380"/>
      <c r="U62" s="381"/>
      <c r="V62" s="329"/>
      <c r="W62" s="330"/>
      <c r="X62" s="329"/>
      <c r="Y62" s="330"/>
      <c r="Z62" s="329"/>
      <c r="AA62" s="330"/>
      <c r="AB62" s="329"/>
      <c r="AC62" s="330"/>
      <c r="AD62" s="329"/>
      <c r="AE62" s="330"/>
      <c r="AF62" s="351"/>
    </row>
    <row r="63" spans="1:33" customHeight="1" ht="12" s="354" customFormat="1">
      <c r="A63" s="347" t="s">
        <v>257</v>
      </c>
      <c r="B63" s="346"/>
      <c r="C63" s="346">
        <f>SUM(J63:AF63)</f>
        <v>0</v>
      </c>
      <c r="D63" s="347"/>
      <c r="E63" s="347"/>
      <c r="F63" s="347"/>
      <c r="G63" s="347"/>
      <c r="I63" s="353"/>
      <c r="J63" s="329"/>
      <c r="K63" s="372"/>
      <c r="L63" s="329"/>
      <c r="M63" s="330"/>
      <c r="N63" s="329"/>
      <c r="O63" s="330"/>
      <c r="P63" s="329"/>
      <c r="Q63" s="330"/>
      <c r="R63" s="329"/>
      <c r="S63" s="330"/>
      <c r="T63" s="329"/>
      <c r="U63" s="330"/>
      <c r="V63" s="329"/>
      <c r="W63" s="330"/>
      <c r="X63" s="329"/>
      <c r="Y63" s="330"/>
      <c r="Z63" s="329"/>
      <c r="AA63" s="330"/>
      <c r="AB63" s="329"/>
      <c r="AC63" s="330"/>
      <c r="AD63" s="329"/>
      <c r="AE63" s="330"/>
      <c r="AF63" s="368"/>
    </row>
    <row r="64" spans="1:33" customHeight="1" ht="14.25" hidden="true" s="354" customFormat="1">
      <c r="A64" s="347" t="s">
        <v>258</v>
      </c>
      <c r="B64" s="346"/>
      <c r="C64" s="346">
        <f>SUM(J64:AF64)</f>
        <v>0</v>
      </c>
      <c r="D64" s="347"/>
      <c r="E64" s="347"/>
      <c r="F64" s="347"/>
      <c r="G64" s="347"/>
      <c r="I64" s="353"/>
      <c r="J64" s="329"/>
      <c r="K64" s="372"/>
      <c r="L64" s="329"/>
      <c r="M64" s="330"/>
      <c r="N64" s="329"/>
      <c r="O64" s="330"/>
      <c r="P64" s="329"/>
      <c r="Q64" s="330"/>
      <c r="R64" s="329"/>
      <c r="S64" s="330"/>
      <c r="T64" s="329"/>
      <c r="U64" s="330"/>
      <c r="V64" s="329"/>
      <c r="W64" s="330"/>
      <c r="X64" s="329"/>
      <c r="Y64" s="330"/>
      <c r="Z64" s="329"/>
      <c r="AA64" s="330"/>
      <c r="AB64" s="329"/>
      <c r="AC64" s="330"/>
      <c r="AD64" s="329"/>
      <c r="AE64" s="330"/>
      <c r="AF64" s="368"/>
    </row>
    <row r="65" spans="1:33" customHeight="1" ht="12" hidden="true" s="354" customFormat="1">
      <c r="A65" s="347" t="s">
        <v>259</v>
      </c>
      <c r="B65" s="346"/>
      <c r="C65" s="346">
        <f>SUM(J65:AF65)</f>
        <v>0</v>
      </c>
      <c r="D65" s="347"/>
      <c r="E65" s="347"/>
      <c r="F65" s="347"/>
      <c r="G65" s="347"/>
      <c r="I65" s="353"/>
      <c r="J65" s="329"/>
      <c r="K65" s="372"/>
      <c r="L65" s="329"/>
      <c r="M65" s="330"/>
      <c r="N65" s="376"/>
      <c r="O65" s="377"/>
      <c r="P65" s="329"/>
      <c r="Q65" s="330"/>
      <c r="R65" s="329"/>
      <c r="S65" s="330"/>
      <c r="T65" s="376"/>
      <c r="U65" s="377"/>
      <c r="V65" s="329"/>
      <c r="W65" s="330"/>
      <c r="X65" s="329"/>
      <c r="Y65" s="330"/>
      <c r="Z65" s="329"/>
      <c r="AA65" s="330"/>
      <c r="AB65" s="329"/>
      <c r="AC65" s="330"/>
      <c r="AD65" s="329"/>
      <c r="AE65" s="330"/>
      <c r="AF65" s="329"/>
    </row>
    <row r="66" spans="1:33" customHeight="1" ht="12" s="354" customFormat="1">
      <c r="A66" s="347" t="s">
        <v>260</v>
      </c>
      <c r="B66" s="346"/>
      <c r="C66" s="346">
        <f>SUM(J66:AF66)</f>
        <v>0</v>
      </c>
      <c r="D66" s="347"/>
      <c r="E66" s="347"/>
      <c r="F66" s="347"/>
      <c r="G66" s="347"/>
      <c r="I66" s="353"/>
      <c r="J66" s="329"/>
      <c r="K66" s="372"/>
      <c r="L66" s="329"/>
      <c r="M66" s="330"/>
      <c r="N66" s="329"/>
      <c r="O66" s="330"/>
      <c r="P66" s="329"/>
      <c r="Q66" s="330"/>
      <c r="R66" s="329"/>
      <c r="S66" s="330"/>
      <c r="T66" s="329"/>
      <c r="U66" s="330"/>
      <c r="V66" s="343"/>
      <c r="W66" s="344"/>
      <c r="X66" s="351"/>
      <c r="Y66" s="353"/>
      <c r="Z66" s="329"/>
      <c r="AA66" s="330"/>
      <c r="AB66" s="329"/>
      <c r="AC66" s="330"/>
      <c r="AD66" s="387"/>
      <c r="AE66" s="388"/>
      <c r="AF66" s="329"/>
    </row>
    <row r="67" spans="1:33" customHeight="1" ht="14.25" hidden="true" s="354" customFormat="1">
      <c r="A67" s="347" t="s">
        <v>261</v>
      </c>
      <c r="B67" s="346"/>
      <c r="C67" s="346">
        <f>SUM(J67:AF67)</f>
        <v>0</v>
      </c>
      <c r="D67" s="347"/>
      <c r="E67" s="347"/>
      <c r="F67" s="347"/>
      <c r="G67" s="347"/>
      <c r="I67" s="353"/>
      <c r="J67" s="329"/>
      <c r="K67" s="372"/>
      <c r="L67" s="329"/>
      <c r="M67" s="330"/>
      <c r="N67" s="329"/>
      <c r="O67" s="330"/>
      <c r="P67" s="329"/>
      <c r="Q67" s="330"/>
      <c r="R67" s="329"/>
      <c r="S67" s="330"/>
      <c r="T67" s="329"/>
      <c r="U67" s="330"/>
      <c r="V67" s="389"/>
      <c r="W67" s="390"/>
      <c r="X67" s="389"/>
      <c r="Y67" s="390"/>
      <c r="Z67" s="368"/>
      <c r="AA67" s="369"/>
      <c r="AB67" s="329"/>
      <c r="AC67" s="330"/>
      <c r="AD67" s="329"/>
      <c r="AE67" s="330"/>
      <c r="AF67" s="368"/>
    </row>
    <row r="68" spans="1:33" customHeight="1" ht="14.25" hidden="true" s="354" customFormat="1">
      <c r="A68" s="347" t="s">
        <v>262</v>
      </c>
      <c r="B68" s="346"/>
      <c r="C68" s="346">
        <f>SUM(J68:AF68)</f>
        <v>0</v>
      </c>
      <c r="D68" s="347"/>
      <c r="E68" s="347"/>
      <c r="F68" s="347"/>
      <c r="G68" s="347"/>
      <c r="I68" s="353"/>
      <c r="J68" s="329"/>
      <c r="K68" s="372"/>
      <c r="L68" s="329"/>
      <c r="M68" s="330"/>
      <c r="N68" s="329"/>
      <c r="O68" s="330"/>
      <c r="P68" s="329"/>
      <c r="Q68" s="330"/>
      <c r="R68" s="329"/>
      <c r="S68" s="330"/>
      <c r="T68" s="329"/>
      <c r="U68" s="330"/>
      <c r="V68" s="329"/>
      <c r="W68" s="330"/>
      <c r="X68" s="329"/>
      <c r="Y68" s="330"/>
      <c r="Z68" s="329"/>
      <c r="AA68" s="330"/>
      <c r="AB68" s="329"/>
      <c r="AC68" s="330"/>
      <c r="AD68" s="329"/>
      <c r="AE68" s="330"/>
      <c r="AF68" s="368"/>
    </row>
    <row r="69" spans="1:33" s="354" customFormat="1">
      <c r="A69" s="355" t="s">
        <v>263</v>
      </c>
      <c r="B69" s="356">
        <f>SUM(B60:B68)</f>
        <v>0</v>
      </c>
      <c r="C69" s="356">
        <f>SUM(C35:C68)</f>
        <v>108174.7</v>
      </c>
      <c r="D69" s="348"/>
      <c r="E69" s="348"/>
      <c r="F69" s="357"/>
      <c r="G69" s="348"/>
      <c r="I69" s="353"/>
      <c r="J69" s="329"/>
      <c r="K69" s="372"/>
      <c r="L69" s="329"/>
      <c r="M69" s="330"/>
      <c r="N69" s="329"/>
      <c r="O69" s="330"/>
      <c r="P69" s="329"/>
      <c r="Q69" s="330"/>
      <c r="R69" s="351"/>
      <c r="S69" s="353"/>
      <c r="T69" s="329"/>
      <c r="U69" s="330"/>
      <c r="V69" s="329"/>
      <c r="W69" s="330"/>
      <c r="X69" s="329"/>
      <c r="Y69" s="330"/>
      <c r="Z69" s="329"/>
      <c r="AA69" s="330"/>
      <c r="AB69" s="329"/>
      <c r="AC69" s="330"/>
      <c r="AD69" s="329"/>
      <c r="AE69" s="330"/>
      <c r="AF69" s="351"/>
    </row>
    <row r="70" spans="1:33" s="354" customFormat="1">
      <c r="A70" s="355" t="s">
        <v>264</v>
      </c>
      <c r="B70" s="356">
        <f>+B32-B69</f>
        <v>11311184.72</v>
      </c>
      <c r="C70" s="356">
        <f>+C32-C69</f>
        <v>124004651.25</v>
      </c>
      <c r="D70" s="355"/>
      <c r="E70" s="355"/>
      <c r="F70" s="357"/>
      <c r="G70" s="357">
        <f>+G32-C69-B69</f>
        <v>135315835.97</v>
      </c>
      <c r="H70" s="358"/>
      <c r="I70" s="359"/>
      <c r="J70" s="329"/>
      <c r="K70" s="372"/>
      <c r="L70" s="329"/>
      <c r="M70" s="330"/>
      <c r="N70" s="329"/>
      <c r="O70" s="330"/>
      <c r="P70" s="329"/>
      <c r="Q70" s="330"/>
      <c r="R70" s="329"/>
      <c r="S70" s="330"/>
      <c r="T70" s="329"/>
      <c r="U70" s="330"/>
      <c r="V70" s="329"/>
      <c r="W70" s="330"/>
      <c r="X70" s="329"/>
      <c r="Y70" s="330"/>
      <c r="Z70" s="329"/>
      <c r="AA70" s="330"/>
      <c r="AB70" s="329"/>
      <c r="AC70" s="330"/>
      <c r="AD70" s="329"/>
      <c r="AE70" s="330"/>
      <c r="AF70" s="329"/>
    </row>
    <row r="71" spans="1:33" s="354" customFormat="1">
      <c r="A71" s="391"/>
      <c r="B71" s="392"/>
      <c r="C71" s="392"/>
      <c r="D71" s="391"/>
      <c r="E71" s="391"/>
      <c r="F71" s="358"/>
      <c r="G71" s="358"/>
      <c r="H71" s="358"/>
      <c r="I71" s="359"/>
      <c r="J71" s="329"/>
      <c r="K71" s="372"/>
      <c r="L71" s="329"/>
      <c r="M71" s="330"/>
      <c r="N71" s="329"/>
      <c r="O71" s="330"/>
      <c r="P71" s="329"/>
      <c r="Q71" s="330"/>
      <c r="R71" s="329"/>
      <c r="S71" s="330"/>
      <c r="T71" s="329"/>
      <c r="U71" s="330"/>
      <c r="V71" s="329"/>
      <c r="W71" s="330"/>
      <c r="X71" s="329"/>
      <c r="Y71" s="330"/>
      <c r="Z71" s="329"/>
      <c r="AA71" s="330"/>
      <c r="AB71" s="329"/>
      <c r="AC71" s="330"/>
      <c r="AD71" s="329"/>
      <c r="AE71" s="330"/>
      <c r="AF71" s="329"/>
    </row>
    <row r="72" spans="1:33" customHeight="1" ht="7.5" s="354" customFormat="1">
      <c r="A72" s="391"/>
      <c r="B72" s="392"/>
      <c r="C72" s="392"/>
      <c r="D72" s="391"/>
      <c r="E72" s="391"/>
      <c r="F72" s="358"/>
      <c r="G72" s="358"/>
      <c r="H72" s="358"/>
      <c r="I72" s="359"/>
      <c r="J72" s="329"/>
      <c r="K72" s="372"/>
      <c r="L72" s="329"/>
      <c r="M72" s="330"/>
      <c r="N72" s="329"/>
      <c r="O72" s="330"/>
      <c r="P72" s="329"/>
      <c r="Q72" s="330"/>
      <c r="R72" s="329"/>
      <c r="S72" s="330"/>
      <c r="T72" s="329"/>
      <c r="U72" s="330"/>
      <c r="V72" s="329"/>
      <c r="W72" s="330"/>
      <c r="X72" s="329"/>
      <c r="Y72" s="330"/>
      <c r="Z72" s="329"/>
      <c r="AA72" s="330"/>
      <c r="AB72" s="329"/>
      <c r="AC72" s="330"/>
      <c r="AD72" s="329"/>
      <c r="AE72" s="330"/>
      <c r="AF72" s="329"/>
    </row>
    <row r="73" spans="1:33">
      <c r="A73" s="408" t="s">
        <v>265</v>
      </c>
      <c r="B73" s="408"/>
      <c r="C73" s="408"/>
      <c r="D73" s="408"/>
      <c r="E73" s="408"/>
      <c r="F73" s="408"/>
      <c r="G73" s="408"/>
      <c r="H73" s="393"/>
      <c r="I73" s="394"/>
      <c r="J73" s="395"/>
      <c r="K73" s="396"/>
      <c r="L73" s="395"/>
      <c r="M73" s="336"/>
      <c r="N73" s="395"/>
      <c r="O73" s="336"/>
      <c r="P73" s="395"/>
      <c r="Q73" s="336"/>
      <c r="R73" s="395"/>
      <c r="S73" s="336"/>
      <c r="T73" s="395"/>
      <c r="U73" s="336"/>
      <c r="V73" s="395"/>
      <c r="W73" s="336"/>
      <c r="X73" s="395"/>
      <c r="Y73" s="336"/>
      <c r="AD73" s="395"/>
      <c r="AE73" s="336"/>
      <c r="AF73" s="395"/>
    </row>
    <row r="74" spans="1:33">
      <c r="A74" s="411"/>
      <c r="B74" s="411"/>
      <c r="C74" s="411"/>
      <c r="D74" s="411"/>
      <c r="E74" s="411"/>
      <c r="F74" s="411"/>
      <c r="G74" s="411"/>
      <c r="H74" s="393"/>
      <c r="I74" s="394"/>
      <c r="J74" s="395"/>
      <c r="K74" s="396"/>
      <c r="L74" s="395"/>
      <c r="M74" s="336"/>
      <c r="N74" s="395"/>
      <c r="O74" s="336"/>
      <c r="P74" s="395"/>
      <c r="Q74" s="336"/>
      <c r="R74" s="395"/>
      <c r="S74" s="336"/>
      <c r="T74" s="395"/>
      <c r="U74" s="336"/>
      <c r="V74" s="395"/>
      <c r="W74" s="336"/>
      <c r="X74" s="395"/>
      <c r="Y74" s="336"/>
      <c r="AD74" s="395"/>
      <c r="AE74" s="336"/>
      <c r="AF74" s="395"/>
    </row>
    <row r="75" spans="1:33" customHeight="1" ht="15">
      <c r="A75" s="409"/>
      <c r="B75" s="409"/>
      <c r="C75" s="410"/>
      <c r="D75" s="410"/>
      <c r="E75" s="410"/>
      <c r="F75" s="410"/>
      <c r="G75" s="410"/>
      <c r="T75" s="395"/>
      <c r="U75" s="336"/>
    </row>
    <row r="76" spans="1:33" customHeight="1" ht="15">
      <c r="A76" s="409"/>
      <c r="B76" s="412" t="s">
        <v>173</v>
      </c>
      <c r="C76" s="412"/>
      <c r="D76" s="409"/>
      <c r="E76" s="409"/>
      <c r="F76" s="409"/>
      <c r="G76" s="409"/>
      <c r="T76" s="395"/>
      <c r="U76" s="336"/>
    </row>
    <row r="77" spans="1:33" customHeight="1" ht="15">
      <c r="A77" s="409"/>
      <c r="B77" s="139" t="s">
        <v>176</v>
      </c>
      <c r="C77" s="139"/>
      <c r="D77" s="409"/>
      <c r="E77" s="409"/>
      <c r="F77" s="409"/>
      <c r="G77" s="409"/>
      <c r="H77" s="319"/>
      <c r="I77" s="320"/>
    </row>
    <row r="78" spans="1:33">
      <c r="A78" s="397"/>
      <c r="B78" s="398"/>
      <c r="C78" s="398"/>
      <c r="D78" s="398"/>
      <c r="E78" s="398"/>
      <c r="F78" s="398"/>
      <c r="G78" s="398"/>
      <c r="H78" s="397"/>
      <c r="I78" s="326"/>
    </row>
    <row r="79" spans="1:33">
      <c r="F79" s="321"/>
    </row>
    <row r="84" spans="1:33">
      <c r="D84" s="321"/>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11:A14"/>
    <mergeCell ref="B11:C11"/>
    <mergeCell ref="D11:D14"/>
    <mergeCell ref="E11:E14"/>
    <mergeCell ref="F11:F14"/>
    <mergeCell ref="G11:G14"/>
    <mergeCell ref="B12:B14"/>
    <mergeCell ref="C12:C14"/>
    <mergeCell ref="B78:D78"/>
    <mergeCell ref="E78:G78"/>
    <mergeCell ref="A73:G73"/>
    <mergeCell ref="B77:C77"/>
    <mergeCell ref="B76:C76"/>
  </mergeCells>
  <printOptions gridLines="false" gridLinesSet="true" horizontalCentered="true"/>
  <pageMargins left="0.19685039370079" right="0.19685039370079" top="0.39370078740157" bottom="0.51181102362205" header="0.31496062992126" footer="0.31496062992126"/>
  <pageSetup paperSize="5"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H62"/>
  <sheetViews>
    <sheetView tabSelected="0" workbookViewId="0" zoomScale="85" zoomScaleNormal="85" showGridLines="true" showRowColHeaders="1">
      <selection activeCell="C47" sqref="C47:E47"/>
    </sheetView>
  </sheetViews>
  <sheetFormatPr defaultRowHeight="14.4" outlineLevelRow="0" outlineLevelCol="0"/>
  <cols>
    <col min="1" max="1" width="21.85546875" customWidth="true" style="91"/>
    <col min="2" max="2" width="17.7109375" customWidth="true" style="91"/>
    <col min="3" max="3" width="20.7109375" customWidth="true" style="91"/>
    <col min="4" max="4" width="20.7109375" customWidth="true" style="91"/>
    <col min="5" max="5" width="9" customWidth="true" style="91"/>
    <col min="6" max="6" width="16.7109375" customWidth="true" style="91"/>
    <col min="7" max="7" width="16.85546875" customWidth="true" style="92"/>
    <col min="8" max="8" width="9.140625" customWidth="true" style="92"/>
  </cols>
  <sheetData>
    <row r="1" spans="1:8">
      <c r="A1" s="89" t="s">
        <v>266</v>
      </c>
      <c r="B1" s="90"/>
      <c r="C1" s="90"/>
      <c r="D1" s="90"/>
      <c r="E1" s="417"/>
      <c r="F1" s="417"/>
      <c r="G1" s="418"/>
    </row>
    <row r="2" spans="1:8" s="316" customFormat="1">
      <c r="A2" s="89" t="s">
        <v>267</v>
      </c>
      <c r="B2" s="419"/>
      <c r="C2" s="419"/>
      <c r="D2" s="419"/>
      <c r="E2" s="419"/>
      <c r="F2" s="419"/>
      <c r="G2" s="419"/>
    </row>
    <row r="3" spans="1:8" s="316" customFormat="1">
      <c r="A3" s="317"/>
      <c r="B3" s="419"/>
      <c r="C3" s="419"/>
      <c r="D3" s="419"/>
      <c r="E3" s="419"/>
      <c r="F3" s="419"/>
      <c r="G3" s="419"/>
    </row>
    <row r="4" spans="1:8">
      <c r="A4" s="124" t="s">
        <v>268</v>
      </c>
      <c r="B4" s="124"/>
      <c r="C4" s="124"/>
      <c r="D4" s="124"/>
      <c r="E4" s="124"/>
      <c r="F4" s="124"/>
      <c r="G4" s="124"/>
    </row>
    <row r="5" spans="1:8">
      <c r="A5" s="417"/>
      <c r="B5" s="94"/>
      <c r="C5" s="94"/>
      <c r="D5" s="94"/>
      <c r="E5" s="417"/>
      <c r="F5" s="417"/>
      <c r="G5" s="418"/>
    </row>
    <row r="6" spans="1:8">
      <c r="A6" s="97" t="s">
        <v>2</v>
      </c>
      <c r="B6" s="97" t="s">
        <v>3</v>
      </c>
      <c r="C6" s="99"/>
      <c r="D6" s="97" t="s">
        <v>4</v>
      </c>
      <c r="E6" s="417">
        <v>2023</v>
      </c>
      <c r="F6" s="417"/>
      <c r="G6" s="418"/>
    </row>
    <row r="7" spans="1:8">
      <c r="A7" s="413" t="s">
        <v>5</v>
      </c>
      <c r="B7" s="420" t="s">
        <v>6</v>
      </c>
      <c r="C7" s="421"/>
      <c r="D7" s="191" t="s">
        <v>7</v>
      </c>
      <c r="E7" s="417">
        <v>1</v>
      </c>
      <c r="F7" s="417"/>
      <c r="G7" s="418"/>
    </row>
    <row r="8" spans="1:8">
      <c r="A8" s="413" t="s">
        <v>8</v>
      </c>
      <c r="B8" s="420" t="s">
        <v>9</v>
      </c>
      <c r="C8" s="421"/>
      <c r="D8" s="414"/>
      <c r="E8" s="417"/>
      <c r="F8" s="417"/>
      <c r="G8" s="418"/>
    </row>
    <row r="9" spans="1:8">
      <c r="A9" s="417"/>
      <c r="B9" s="417"/>
      <c r="C9" s="417"/>
      <c r="D9" s="417"/>
      <c r="E9" s="417"/>
      <c r="F9" s="417"/>
      <c r="G9" s="418"/>
    </row>
    <row r="10" spans="1:8">
      <c r="A10" s="422" t="s">
        <v>269</v>
      </c>
      <c r="B10" s="423"/>
      <c r="C10" s="423"/>
      <c r="D10" s="423"/>
      <c r="E10" s="423"/>
      <c r="F10" s="423"/>
      <c r="G10" s="424"/>
    </row>
    <row r="11" spans="1:8">
      <c r="A11" s="425"/>
      <c r="B11" s="417" t="s">
        <v>270</v>
      </c>
      <c r="C11" s="417"/>
      <c r="D11" s="417"/>
      <c r="E11" s="417"/>
      <c r="F11" s="417"/>
      <c r="G11" s="426"/>
    </row>
    <row r="12" spans="1:8">
      <c r="A12" s="425"/>
      <c r="B12" s="417"/>
      <c r="C12" s="427" t="s">
        <v>271</v>
      </c>
      <c r="D12" s="427"/>
      <c r="E12" s="427"/>
      <c r="F12" s="428">
        <v>39477737.69</v>
      </c>
      <c r="G12" s="426"/>
    </row>
    <row r="13" spans="1:8">
      <c r="A13" s="425"/>
      <c r="B13" s="417"/>
      <c r="C13" s="427" t="s">
        <v>272</v>
      </c>
      <c r="D13" s="427"/>
      <c r="E13" s="427"/>
      <c r="F13" s="428">
        <v>157721283</v>
      </c>
      <c r="G13" s="426"/>
    </row>
    <row r="14" spans="1:8">
      <c r="A14" s="425"/>
      <c r="B14" s="417"/>
      <c r="C14" s="427" t="s">
        <v>273</v>
      </c>
      <c r="D14" s="427"/>
      <c r="E14" s="427"/>
      <c r="F14" s="428">
        <v>23186697.8</v>
      </c>
      <c r="G14" s="426"/>
    </row>
    <row r="15" spans="1:8">
      <c r="A15" s="425"/>
      <c r="B15" s="417"/>
      <c r="C15" s="427" t="s">
        <v>274</v>
      </c>
      <c r="D15" s="427"/>
      <c r="E15" s="427"/>
      <c r="F15" s="428">
        <v>633789.12</v>
      </c>
      <c r="G15" s="426"/>
    </row>
    <row r="16" spans="1:8">
      <c r="A16" s="425"/>
      <c r="B16" s="417"/>
      <c r="C16" s="427" t="s">
        <v>275</v>
      </c>
      <c r="D16" s="427"/>
      <c r="E16" s="427"/>
      <c r="F16" s="428"/>
      <c r="G16" s="426"/>
    </row>
    <row r="17" spans="1:8">
      <c r="A17" s="425"/>
      <c r="B17" s="417"/>
      <c r="C17" s="427" t="s">
        <v>276</v>
      </c>
      <c r="D17" s="427"/>
      <c r="E17" s="427"/>
      <c r="F17" s="428">
        <v>58226466.37</v>
      </c>
      <c r="G17" s="426"/>
    </row>
    <row r="18" spans="1:8">
      <c r="A18" s="425"/>
      <c r="B18" s="417"/>
      <c r="C18" s="427" t="s">
        <v>277</v>
      </c>
      <c r="D18" s="427"/>
      <c r="E18" s="427"/>
      <c r="F18" s="429">
        <f>SUM(F12:F17)</f>
        <v>279245973.98</v>
      </c>
      <c r="G18" s="426"/>
    </row>
    <row r="19" spans="1:8">
      <c r="A19" s="425"/>
      <c r="B19" s="417" t="s">
        <v>278</v>
      </c>
      <c r="C19" s="417"/>
      <c r="D19" s="417"/>
      <c r="E19" s="417"/>
      <c r="F19" s="417"/>
      <c r="G19" s="426"/>
    </row>
    <row r="20" spans="1:8">
      <c r="A20" s="425"/>
      <c r="B20" s="417"/>
      <c r="C20" s="417" t="s">
        <v>279</v>
      </c>
      <c r="D20" s="417"/>
      <c r="E20" s="417"/>
      <c r="F20" s="417"/>
      <c r="G20" s="426"/>
    </row>
    <row r="21" spans="1:8">
      <c r="A21" s="425"/>
      <c r="B21" s="417"/>
      <c r="C21" s="417" t="s">
        <v>280</v>
      </c>
      <c r="D21" s="417"/>
      <c r="E21" s="417"/>
      <c r="F21" s="428">
        <f>116348425.61+13938265.18</f>
        <v>130286690.79</v>
      </c>
      <c r="G21" s="426"/>
    </row>
    <row r="22" spans="1:8">
      <c r="A22" s="425"/>
      <c r="B22" s="417"/>
      <c r="C22" s="417" t="s">
        <v>281</v>
      </c>
      <c r="D22" s="417"/>
      <c r="E22" s="417"/>
      <c r="F22" s="428">
        <v>18915167.61</v>
      </c>
      <c r="G22" s="426"/>
    </row>
    <row r="23" spans="1:8">
      <c r="A23" s="425"/>
      <c r="B23" s="417"/>
      <c r="C23" s="417" t="s">
        <v>282</v>
      </c>
      <c r="D23" s="417"/>
      <c r="E23" s="417"/>
      <c r="F23" s="430" t="s">
        <v>283</v>
      </c>
      <c r="G23" s="426"/>
    </row>
    <row r="24" spans="1:8">
      <c r="A24" s="425"/>
      <c r="B24" s="417"/>
      <c r="C24" s="417" t="s">
        <v>284</v>
      </c>
      <c r="D24" s="417"/>
      <c r="E24" s="417"/>
      <c r="F24" s="428">
        <v>56236884.63</v>
      </c>
      <c r="G24" s="426"/>
    </row>
    <row r="25" spans="1:8">
      <c r="A25" s="425"/>
      <c r="B25" s="417"/>
      <c r="C25" s="417" t="s">
        <v>285</v>
      </c>
      <c r="D25" s="417"/>
      <c r="E25" s="417"/>
      <c r="F25" s="431">
        <f>SUM(F21:F24)</f>
        <v>205438743.03</v>
      </c>
      <c r="G25" s="426"/>
    </row>
    <row r="26" spans="1:8">
      <c r="A26" s="425"/>
      <c r="B26" s="417" t="s">
        <v>286</v>
      </c>
      <c r="C26" s="417"/>
      <c r="D26" s="417"/>
      <c r="E26" s="417"/>
      <c r="F26" s="432">
        <f>F18-F25</f>
        <v>73807230.95</v>
      </c>
      <c r="G26" s="426"/>
    </row>
    <row r="27" spans="1:8">
      <c r="A27" s="425"/>
      <c r="B27" s="417"/>
      <c r="C27" s="417"/>
      <c r="D27" s="417"/>
      <c r="E27" s="417"/>
      <c r="F27" s="430"/>
      <c r="G27" s="426"/>
    </row>
    <row r="28" spans="1:8">
      <c r="A28" s="425" t="s">
        <v>287</v>
      </c>
      <c r="B28" s="417"/>
      <c r="C28" s="417"/>
      <c r="D28" s="417"/>
      <c r="E28" s="417"/>
      <c r="F28" s="417"/>
      <c r="G28" s="426"/>
    </row>
    <row r="29" spans="1:8">
      <c r="A29" s="425"/>
      <c r="B29" s="417" t="s">
        <v>270</v>
      </c>
      <c r="C29" s="417"/>
      <c r="D29" s="417"/>
      <c r="E29" s="417"/>
      <c r="F29" s="417"/>
      <c r="G29" s="426"/>
    </row>
    <row r="30" spans="1:8">
      <c r="A30" s="425"/>
      <c r="B30" s="417"/>
      <c r="C30" s="427" t="s">
        <v>288</v>
      </c>
      <c r="D30" s="427"/>
      <c r="E30" s="427"/>
      <c r="F30" s="430" t="s">
        <v>283</v>
      </c>
      <c r="G30" s="426"/>
    </row>
    <row r="31" spans="1:8">
      <c r="A31" s="425"/>
      <c r="B31" s="417"/>
      <c r="C31" s="427" t="s">
        <v>289</v>
      </c>
      <c r="D31" s="427"/>
      <c r="E31" s="427"/>
      <c r="F31" s="430" t="s">
        <v>283</v>
      </c>
      <c r="G31" s="426"/>
    </row>
    <row r="32" spans="1:8">
      <c r="A32" s="425"/>
      <c r="B32" s="417"/>
      <c r="C32" s="427" t="s">
        <v>290</v>
      </c>
      <c r="D32" s="427"/>
      <c r="E32" s="427"/>
      <c r="F32" s="430" t="s">
        <v>283</v>
      </c>
      <c r="G32" s="426"/>
    </row>
    <row r="33" spans="1:8">
      <c r="A33" s="425"/>
      <c r="B33" s="417"/>
      <c r="C33" s="427" t="s">
        <v>277</v>
      </c>
      <c r="D33" s="427"/>
      <c r="E33" s="427"/>
      <c r="F33" s="433" t="s">
        <v>283</v>
      </c>
      <c r="G33" s="426"/>
    </row>
    <row r="34" spans="1:8">
      <c r="A34" s="425"/>
      <c r="B34" s="417" t="s">
        <v>278</v>
      </c>
      <c r="C34" s="417"/>
      <c r="D34" s="417"/>
      <c r="E34" s="417"/>
      <c r="F34" s="417"/>
      <c r="G34" s="426"/>
    </row>
    <row r="35" spans="1:8">
      <c r="A35" s="425"/>
      <c r="B35" s="417"/>
      <c r="C35" s="427" t="s">
        <v>291</v>
      </c>
      <c r="D35" s="427"/>
      <c r="E35" s="427"/>
      <c r="F35" s="430" t="s">
        <v>283</v>
      </c>
      <c r="G35" s="426"/>
    </row>
    <row r="36" spans="1:8">
      <c r="A36" s="425"/>
      <c r="B36" s="417"/>
      <c r="C36" s="427" t="s">
        <v>292</v>
      </c>
      <c r="D36" s="427"/>
      <c r="E36" s="427"/>
      <c r="F36" s="430" t="s">
        <v>283</v>
      </c>
      <c r="G36" s="426"/>
    </row>
    <row r="37" spans="1:8">
      <c r="A37" s="425"/>
      <c r="B37" s="417"/>
      <c r="C37" s="427" t="s">
        <v>293</v>
      </c>
      <c r="D37" s="427"/>
      <c r="E37" s="427"/>
      <c r="F37" s="430" t="s">
        <v>283</v>
      </c>
      <c r="G37" s="426"/>
    </row>
    <row r="38" spans="1:8">
      <c r="A38" s="425"/>
      <c r="B38" s="417"/>
      <c r="C38" s="427" t="s">
        <v>285</v>
      </c>
      <c r="D38" s="427"/>
      <c r="E38" s="427"/>
      <c r="F38" s="430" t="s">
        <v>283</v>
      </c>
      <c r="G38" s="426"/>
    </row>
    <row r="39" spans="1:8">
      <c r="A39" s="425"/>
      <c r="B39" s="427" t="s">
        <v>294</v>
      </c>
      <c r="C39" s="427"/>
      <c r="D39" s="427"/>
      <c r="E39" s="427"/>
      <c r="F39" s="433" t="s">
        <v>295</v>
      </c>
      <c r="G39" s="426"/>
    </row>
    <row r="40" spans="1:8">
      <c r="A40" s="425"/>
      <c r="B40" s="434"/>
      <c r="C40" s="434"/>
      <c r="D40" s="434"/>
      <c r="E40" s="434"/>
      <c r="F40" s="430"/>
      <c r="G40" s="426"/>
    </row>
    <row r="41" spans="1:8">
      <c r="A41" s="435" t="s">
        <v>296</v>
      </c>
      <c r="B41" s="436"/>
      <c r="C41" s="436"/>
      <c r="D41" s="436"/>
      <c r="E41" s="436"/>
      <c r="F41" s="417"/>
      <c r="G41" s="426"/>
    </row>
    <row r="42" spans="1:8">
      <c r="A42" s="425"/>
      <c r="B42" s="417" t="s">
        <v>270</v>
      </c>
      <c r="C42" s="417"/>
      <c r="D42" s="417"/>
      <c r="E42" s="417"/>
      <c r="F42" s="417"/>
      <c r="G42" s="426"/>
    </row>
    <row r="43" spans="1:8">
      <c r="A43" s="425"/>
      <c r="B43" s="417"/>
      <c r="C43" s="427" t="s">
        <v>297</v>
      </c>
      <c r="D43" s="427"/>
      <c r="E43" s="427"/>
      <c r="F43" s="430" t="s">
        <v>283</v>
      </c>
      <c r="G43" s="426"/>
    </row>
    <row r="44" spans="1:8">
      <c r="A44" s="425"/>
      <c r="B44" s="417"/>
      <c r="C44" s="427" t="s">
        <v>298</v>
      </c>
      <c r="D44" s="427"/>
      <c r="E44" s="427"/>
      <c r="F44" s="430" t="s">
        <v>283</v>
      </c>
      <c r="G44" s="426"/>
    </row>
    <row r="45" spans="1:8">
      <c r="A45" s="425"/>
      <c r="B45" s="417"/>
      <c r="C45" s="427" t="s">
        <v>299</v>
      </c>
      <c r="D45" s="427"/>
      <c r="E45" s="427"/>
      <c r="F45" s="433" t="s">
        <v>283</v>
      </c>
      <c r="G45" s="426"/>
    </row>
    <row r="46" spans="1:8">
      <c r="A46" s="425"/>
      <c r="B46" s="417" t="s">
        <v>278</v>
      </c>
      <c r="C46" s="417"/>
      <c r="D46" s="417"/>
      <c r="E46" s="417"/>
      <c r="F46" s="417"/>
      <c r="G46" s="426"/>
    </row>
    <row r="47" spans="1:8">
      <c r="A47" s="425"/>
      <c r="B47" s="417"/>
      <c r="C47" s="427" t="s">
        <v>300</v>
      </c>
      <c r="D47" s="427"/>
      <c r="E47" s="427"/>
      <c r="F47" s="430" t="s">
        <v>283</v>
      </c>
      <c r="G47" s="426"/>
    </row>
    <row r="48" spans="1:8">
      <c r="A48" s="425"/>
      <c r="B48" s="417"/>
      <c r="C48" s="427" t="s">
        <v>301</v>
      </c>
      <c r="D48" s="427"/>
      <c r="E48" s="427"/>
      <c r="F48" s="430" t="s">
        <v>283</v>
      </c>
      <c r="G48" s="426"/>
    </row>
    <row r="49" spans="1:8">
      <c r="A49" s="425"/>
      <c r="B49" s="417"/>
      <c r="C49" s="427" t="s">
        <v>302</v>
      </c>
      <c r="D49" s="427"/>
      <c r="E49" s="427"/>
      <c r="F49" s="430" t="s">
        <v>283</v>
      </c>
      <c r="G49" s="426"/>
    </row>
    <row r="50" spans="1:8">
      <c r="A50" s="425"/>
      <c r="B50" s="427" t="s">
        <v>303</v>
      </c>
      <c r="C50" s="427"/>
      <c r="D50" s="427"/>
      <c r="E50" s="427"/>
      <c r="F50" s="433" t="s">
        <v>283</v>
      </c>
      <c r="G50" s="426"/>
    </row>
    <row r="51" spans="1:8">
      <c r="A51" s="425"/>
      <c r="B51" s="434"/>
      <c r="C51" s="434"/>
      <c r="D51" s="434"/>
      <c r="E51" s="434"/>
      <c r="F51" s="430"/>
      <c r="G51" s="426"/>
    </row>
    <row r="52" spans="1:8">
      <c r="A52" s="437" t="s">
        <v>304</v>
      </c>
      <c r="B52" s="427"/>
      <c r="C52" s="427"/>
      <c r="D52" s="427"/>
      <c r="E52" s="417"/>
      <c r="F52" s="417"/>
      <c r="G52" s="438">
        <f>F26</f>
        <v>73807230.95</v>
      </c>
    </row>
    <row r="53" spans="1:8">
      <c r="A53" s="437" t="s">
        <v>305</v>
      </c>
      <c r="B53" s="427"/>
      <c r="C53" s="427"/>
      <c r="D53" s="427"/>
      <c r="E53" s="417"/>
      <c r="F53" s="417"/>
      <c r="G53" s="416">
        <v>2202173934.3</v>
      </c>
    </row>
    <row r="54" spans="1:8">
      <c r="A54" s="437" t="s">
        <v>306</v>
      </c>
      <c r="B54" s="427"/>
      <c r="C54" s="427"/>
      <c r="D54" s="427"/>
      <c r="E54" s="417"/>
      <c r="F54" s="417"/>
      <c r="G54" s="439">
        <f>G52+G53</f>
        <v>2275981165.25</v>
      </c>
    </row>
    <row r="55" spans="1:8">
      <c r="A55" s="425"/>
      <c r="B55" s="417"/>
      <c r="C55" s="417"/>
      <c r="D55" s="417"/>
      <c r="E55" s="417"/>
      <c r="F55" s="417"/>
      <c r="G55" s="426"/>
    </row>
    <row r="56" spans="1:8">
      <c r="A56" s="415"/>
      <c r="B56" s="415"/>
      <c r="C56" s="415"/>
      <c r="D56" s="415"/>
      <c r="E56" s="415"/>
      <c r="F56" s="415"/>
      <c r="G56" s="415"/>
    </row>
    <row r="57" spans="1:8">
      <c r="A57" s="108" t="s">
        <v>307</v>
      </c>
      <c r="B57" s="417"/>
      <c r="C57" s="417"/>
      <c r="D57" s="417"/>
      <c r="E57" s="417"/>
      <c r="F57" s="417"/>
      <c r="G57" s="418"/>
    </row>
    <row r="58" spans="1:8">
      <c r="A58" s="108"/>
      <c r="B58" s="417"/>
      <c r="C58" s="417"/>
      <c r="D58" s="417"/>
      <c r="E58" s="417"/>
      <c r="F58" s="417"/>
      <c r="G58" s="418"/>
    </row>
    <row r="59" spans="1:8">
      <c r="A59" s="108"/>
      <c r="B59" s="417"/>
      <c r="C59" s="417"/>
      <c r="D59" s="417"/>
      <c r="E59" s="417"/>
      <c r="F59" s="417"/>
      <c r="G59" s="418"/>
    </row>
    <row r="60" spans="1:8">
      <c r="A60" s="108"/>
      <c r="B60" s="417"/>
      <c r="C60" s="417"/>
      <c r="D60" s="417"/>
      <c r="E60" s="417"/>
      <c r="F60" s="417"/>
      <c r="G60" s="418"/>
    </row>
    <row r="61" spans="1:8">
      <c r="A61" s="128" t="s">
        <v>173</v>
      </c>
      <c r="B61" s="128"/>
      <c r="C61" s="128"/>
      <c r="D61" s="128" t="s">
        <v>174</v>
      </c>
      <c r="E61" s="128"/>
      <c r="F61" s="128"/>
      <c r="G61" s="418"/>
    </row>
    <row r="62" spans="1:8">
      <c r="A62" s="417"/>
      <c r="B62" s="417" t="s">
        <v>176</v>
      </c>
      <c r="C62" s="417"/>
      <c r="D62" s="417"/>
      <c r="E62" s="430" t="s">
        <v>177</v>
      </c>
      <c r="F62" s="417"/>
      <c r="G62" s="418"/>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50:E50"/>
    <mergeCell ref="A52:D52"/>
    <mergeCell ref="A53:D53"/>
    <mergeCell ref="A54:D54"/>
    <mergeCell ref="A61:C61"/>
    <mergeCell ref="D61:F61"/>
    <mergeCell ref="C43:E43"/>
    <mergeCell ref="C44:E44"/>
    <mergeCell ref="C45:E45"/>
    <mergeCell ref="C47:E47"/>
    <mergeCell ref="C48:E48"/>
    <mergeCell ref="C49:E49"/>
    <mergeCell ref="C35:E35"/>
    <mergeCell ref="C36:E36"/>
    <mergeCell ref="C37:E37"/>
    <mergeCell ref="C38:E38"/>
    <mergeCell ref="B39:E39"/>
    <mergeCell ref="A41:E41"/>
    <mergeCell ref="C17:E17"/>
    <mergeCell ref="C18:E18"/>
    <mergeCell ref="C30:E30"/>
    <mergeCell ref="C31:E31"/>
    <mergeCell ref="C32:E32"/>
    <mergeCell ref="C33:E33"/>
    <mergeCell ref="A4:G4"/>
    <mergeCell ref="C12:E12"/>
    <mergeCell ref="C13:E13"/>
    <mergeCell ref="C14:E14"/>
    <mergeCell ref="C15:E15"/>
    <mergeCell ref="C16:E16"/>
  </mergeCells>
  <printOptions gridLines="false" gridLinesSet="true"/>
  <pageMargins left="0.7" right="0.7" top="0.75" bottom="0.75" header="0.3" footer="0.3"/>
  <pageSetup paperSize="9" orientation="portrait" scale="69" fitToHeight="1" fitToWidth="1" r:id="rId1"/>
  <headerFooter differentOddEven="false" differentFirst="false" scaleWithDoc="true" alignWithMargins="true">
    <oddHeader/>
    <oddFooter/>
    <evenHeader/>
    <evenFooter/>
    <firstHeader/>
    <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C16" sqref="C16"/>
    </sheetView>
  </sheetViews>
  <sheetFormatPr defaultRowHeight="14.4" outlineLevelRow="0" outlineLevelCol="0"/>
  <cols>
    <col min="1" max="1" width="43.28515625" customWidth="true" style="91"/>
    <col min="2" max="2" width="20.7109375" customWidth="true" style="91"/>
    <col min="3" max="3" width="20.7109375" customWidth="true" style="91"/>
    <col min="4" max="4" width="20.7109375" customWidth="true" style="91"/>
    <col min="5" max="5" width="20.7109375" customWidth="true" style="91"/>
    <col min="6" max="6" width="20.7109375" customWidth="true" style="91"/>
    <col min="7" max="7" width="15.7109375" customWidth="true" style="91"/>
    <col min="8" max="8" width="15.7109375" customWidth="true" style="91"/>
    <col min="9" max="9" width="15.7109375" customWidth="true" style="91"/>
    <col min="10" max="10" width="15.7109375" customWidth="true" style="91"/>
    <col min="11" max="11" width="8.85546875" customWidth="true" style="91"/>
    <col min="12" max="12" width="9.140625" customWidth="true" style="92"/>
  </cols>
  <sheetData>
    <row r="1" spans="1:12">
      <c r="A1" s="89" t="s">
        <v>308</v>
      </c>
      <c r="B1" s="90"/>
      <c r="C1" s="90"/>
      <c r="D1" s="90"/>
      <c r="E1" s="90"/>
    </row>
    <row r="2" spans="1:12">
      <c r="A2" s="93"/>
      <c r="B2" s="93"/>
      <c r="C2" s="93"/>
      <c r="D2" s="93"/>
      <c r="E2" s="93"/>
    </row>
    <row r="3" spans="1:12">
      <c r="A3" s="124" t="s">
        <v>309</v>
      </c>
      <c r="B3" s="124"/>
      <c r="C3" s="124"/>
      <c r="D3" s="124"/>
      <c r="E3" s="124"/>
    </row>
    <row r="4" spans="1:12">
      <c r="A4" s="94"/>
      <c r="B4" s="94"/>
      <c r="C4" s="94"/>
      <c r="E4" s="94"/>
    </row>
    <row r="5" spans="1:12">
      <c r="A5" s="95" t="s">
        <v>2</v>
      </c>
      <c r="B5" s="96" t="s">
        <v>3</v>
      </c>
      <c r="C5" s="97" t="s">
        <v>4</v>
      </c>
      <c r="D5" s="98">
        <v>2023</v>
      </c>
      <c r="E5" s="99"/>
    </row>
    <row r="6" spans="1:12">
      <c r="A6" s="100" t="s">
        <v>5</v>
      </c>
      <c r="B6" s="101" t="s">
        <v>6</v>
      </c>
      <c r="C6" s="97" t="s">
        <v>7</v>
      </c>
      <c r="D6" s="98">
        <v>1</v>
      </c>
      <c r="E6" s="102"/>
    </row>
    <row r="7" spans="1:12">
      <c r="A7" s="100" t="s">
        <v>8</v>
      </c>
      <c r="B7" s="103" t="s">
        <v>9</v>
      </c>
      <c r="C7" s="97"/>
    </row>
    <row r="8" spans="1:12">
      <c r="A8" s="104"/>
    </row>
    <row r="9" spans="1:12">
      <c r="A9" s="125" t="s">
        <v>310</v>
      </c>
      <c r="B9" s="126" t="s">
        <v>311</v>
      </c>
      <c r="C9" s="127" t="s">
        <v>312</v>
      </c>
      <c r="D9" s="127"/>
      <c r="E9" s="105" t="s">
        <v>216</v>
      </c>
    </row>
    <row r="10" spans="1:12">
      <c r="A10" s="125"/>
      <c r="B10" s="126"/>
      <c r="C10" s="105" t="s">
        <v>313</v>
      </c>
      <c r="D10" s="105" t="s">
        <v>314</v>
      </c>
      <c r="E10" s="105"/>
    </row>
    <row r="11" spans="1:12">
      <c r="A11" s="111" t="s">
        <v>315</v>
      </c>
      <c r="B11" s="110">
        <v>254</v>
      </c>
      <c r="C11" s="112">
        <v>19349182.73</v>
      </c>
      <c r="D11" s="112">
        <v>7853779.21</v>
      </c>
      <c r="E11" s="112">
        <f>C11+D11</f>
        <v>27202961.94</v>
      </c>
    </row>
    <row r="12" spans="1:12">
      <c r="A12" s="111" t="s">
        <v>316</v>
      </c>
      <c r="B12" s="110"/>
      <c r="C12" s="112"/>
      <c r="D12" s="112"/>
      <c r="E12" s="112">
        <f>C12+D12</f>
        <v>0</v>
      </c>
    </row>
    <row r="13" spans="1:12">
      <c r="A13" s="111" t="s">
        <v>317</v>
      </c>
      <c r="B13" s="110">
        <v>190</v>
      </c>
      <c r="C13" s="112">
        <v>5324085.72</v>
      </c>
      <c r="D13" s="112"/>
      <c r="E13" s="112">
        <f>C13+D13</f>
        <v>5324085.72</v>
      </c>
    </row>
    <row r="14" spans="1:12">
      <c r="A14" s="111" t="s">
        <v>318</v>
      </c>
      <c r="B14" s="110">
        <v>71</v>
      </c>
      <c r="C14" s="112">
        <v>2032594.45</v>
      </c>
      <c r="D14" s="112">
        <v>1171949.34</v>
      </c>
      <c r="E14" s="112">
        <f>C14+D14</f>
        <v>3204543.79</v>
      </c>
    </row>
    <row r="15" spans="1:12">
      <c r="A15" s="115" t="s">
        <v>206</v>
      </c>
      <c r="B15" s="113">
        <f>SUM(B11:B14)</f>
        <v>515</v>
      </c>
      <c r="C15" s="114">
        <f>SUM(C11:C14)</f>
        <v>26705862.9</v>
      </c>
      <c r="D15" s="114">
        <f>SUM(D11:D14)</f>
        <v>9025728.55</v>
      </c>
      <c r="E15" s="114">
        <f>SUM(E11:E14)</f>
        <v>35731591.45</v>
      </c>
    </row>
    <row r="17" spans="1:12" customHeight="1" ht="14.45" s="106" customFormat="1">
      <c r="A17" s="106" t="s">
        <v>171</v>
      </c>
      <c r="E17" s="106"/>
    </row>
    <row r="18" spans="1:12">
      <c r="A18" s="91"/>
      <c r="B18" s="91"/>
    </row>
    <row r="20" spans="1:12">
      <c r="A20" s="116" t="s">
        <v>319</v>
      </c>
      <c r="B20" s="94"/>
      <c r="C20" s="116" t="s">
        <v>173</v>
      </c>
      <c r="D20" s="128" t="s">
        <v>174</v>
      </c>
      <c r="E20" s="128"/>
      <c r="F20" s="128"/>
    </row>
    <row r="21" spans="1:12">
      <c r="A21" s="107" t="s">
        <v>320</v>
      </c>
      <c r="C21" s="107" t="s">
        <v>176</v>
      </c>
      <c r="D21" s="129" t="s">
        <v>177</v>
      </c>
      <c r="E21" s="129"/>
      <c r="F21" s="129"/>
    </row>
    <row r="23" spans="1:12">
      <c r="A23" s="108" t="s">
        <v>321</v>
      </c>
    </row>
    <row r="24" spans="1:12" customHeight="1" ht="79.15">
      <c r="A24" s="123" t="s">
        <v>322</v>
      </c>
      <c r="B24" s="123"/>
      <c r="C24" s="123"/>
      <c r="D24" s="123"/>
      <c r="E24" s="123"/>
      <c r="F24" s="109"/>
    </row>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37"/>
  <sheetViews>
    <sheetView tabSelected="0" workbookViewId="0" zoomScale="85" zoomScaleNormal="85" showGridLines="true" showRowColHeaders="1">
      <selection activeCell="D24" sqref="D24"/>
    </sheetView>
  </sheetViews>
  <sheetFormatPr defaultRowHeight="14.4" outlineLevelRow="0" outlineLevelCol="0"/>
  <cols>
    <col min="1" max="1" width="30.42578125" customWidth="true" style="13"/>
    <col min="2" max="2" width="13.7109375" customWidth="true" style="13"/>
    <col min="3" max="3" width="17" customWidth="true" style="48"/>
    <col min="4" max="4" width="35.5703125" customWidth="true" style="13"/>
    <col min="5" max="5" width="12.7109375" customWidth="true" style="13"/>
    <col min="6" max="6" width="12.7109375" customWidth="true" style="13"/>
    <col min="7" max="7" width="12.7109375" customWidth="true" style="13"/>
    <col min="8" max="8" width="12.7109375" customWidth="true" style="13"/>
    <col min="9" max="9" width="12.7109375" customWidth="true" style="13"/>
    <col min="10" max="10" width="12.7109375" customWidth="true" style="13"/>
    <col min="11" max="11" width="8.85546875" customWidth="true" style="13"/>
    <col min="12" max="12" width="9.140625" customWidth="true" style="14"/>
  </cols>
  <sheetData>
    <row r="1" spans="1:12" customHeight="1" ht="15">
      <c r="A1" s="183" t="s">
        <v>323</v>
      </c>
      <c r="B1" s="12"/>
      <c r="C1" s="163"/>
      <c r="D1" s="12"/>
      <c r="E1" s="12"/>
    </row>
    <row r="2" spans="1:12" customHeight="1" ht="15">
      <c r="A2" s="17"/>
      <c r="B2" s="17"/>
      <c r="C2" s="164"/>
      <c r="D2" s="17"/>
      <c r="E2" s="17"/>
    </row>
    <row r="3" spans="1:12" customHeight="1" ht="15">
      <c r="A3" s="184" t="s">
        <v>324</v>
      </c>
      <c r="B3" s="184"/>
      <c r="C3" s="184"/>
      <c r="D3" s="184"/>
      <c r="E3" s="184"/>
      <c r="F3" s="184"/>
      <c r="G3" s="184"/>
      <c r="H3" s="184"/>
      <c r="I3" s="184"/>
      <c r="J3" s="184"/>
    </row>
    <row r="4" spans="1:12" customHeight="1" ht="15">
      <c r="A4" s="155"/>
      <c r="B4" s="155"/>
      <c r="C4" s="155"/>
      <c r="D4" s="155"/>
      <c r="E4" s="155"/>
      <c r="F4" s="155"/>
      <c r="G4" s="155"/>
      <c r="H4" s="155"/>
      <c r="I4" s="155"/>
      <c r="J4" s="155"/>
    </row>
    <row r="5" spans="1:12" customHeight="1" ht="15">
      <c r="A5" s="22" t="s">
        <v>2</v>
      </c>
      <c r="B5" s="23" t="s">
        <v>3</v>
      </c>
      <c r="C5" s="165"/>
      <c r="D5" s="22" t="s">
        <v>4</v>
      </c>
      <c r="E5" s="23">
        <v>2023</v>
      </c>
    </row>
    <row r="6" spans="1:12" customHeight="1" ht="15">
      <c r="A6" s="156" t="s">
        <v>5</v>
      </c>
      <c r="B6" s="28" t="s">
        <v>6</v>
      </c>
      <c r="C6" s="166"/>
      <c r="D6" s="27" t="s">
        <v>7</v>
      </c>
      <c r="E6" s="28">
        <v>1</v>
      </c>
    </row>
    <row r="7" spans="1:12" customHeight="1" ht="15">
      <c r="A7" s="156" t="s">
        <v>8</v>
      </c>
      <c r="B7" s="28" t="s">
        <v>9</v>
      </c>
      <c r="C7" s="166"/>
      <c r="D7" s="27"/>
      <c r="E7" s="26"/>
    </row>
    <row r="8" spans="1:12">
      <c r="A8" s="18"/>
      <c r="B8" s="26"/>
      <c r="C8" s="166"/>
      <c r="D8" s="157"/>
      <c r="E8" s="31"/>
      <c r="F8" s="31"/>
      <c r="G8" s="31"/>
    </row>
    <row r="9" spans="1:12" customHeight="1" ht="15">
      <c r="A9" s="170" t="s">
        <v>325</v>
      </c>
      <c r="B9" s="170" t="s">
        <v>326</v>
      </c>
      <c r="C9" s="170" t="s">
        <v>327</v>
      </c>
      <c r="D9" s="170" t="s">
        <v>328</v>
      </c>
      <c r="E9" s="167" t="s">
        <v>329</v>
      </c>
      <c r="F9" s="168"/>
      <c r="G9" s="168"/>
      <c r="H9" s="168"/>
      <c r="I9" s="168"/>
      <c r="J9" s="169"/>
    </row>
    <row r="10" spans="1:12">
      <c r="A10" s="171"/>
      <c r="B10" s="171"/>
      <c r="C10" s="171"/>
      <c r="D10" s="171"/>
      <c r="E10" s="167" t="s">
        <v>330</v>
      </c>
      <c r="F10" s="168"/>
      <c r="G10" s="169"/>
      <c r="H10" s="167" t="s">
        <v>331</v>
      </c>
      <c r="I10" s="168"/>
      <c r="J10" s="169"/>
    </row>
    <row r="11" spans="1:12" customHeight="1" ht="30">
      <c r="A11" s="172"/>
      <c r="B11" s="172"/>
      <c r="C11" s="172"/>
      <c r="D11" s="172"/>
      <c r="E11" s="185" t="s">
        <v>332</v>
      </c>
      <c r="F11" s="162" t="s">
        <v>333</v>
      </c>
      <c r="G11" s="162" t="s">
        <v>334</v>
      </c>
      <c r="H11" s="162" t="s">
        <v>335</v>
      </c>
      <c r="I11" s="162" t="s">
        <v>336</v>
      </c>
      <c r="J11" s="186" t="s">
        <v>337</v>
      </c>
    </row>
    <row r="12" spans="1:12" customHeight="1" ht="15" s="161" customFormat="1">
      <c r="A12" s="173" t="s">
        <v>338</v>
      </c>
      <c r="B12" s="174">
        <v>7540</v>
      </c>
      <c r="C12" s="175">
        <v>44998</v>
      </c>
      <c r="D12" s="176" t="s">
        <v>339</v>
      </c>
      <c r="E12" s="177">
        <v>7540</v>
      </c>
      <c r="F12" s="160"/>
      <c r="G12" s="160"/>
      <c r="H12" s="160"/>
      <c r="I12" s="160"/>
      <c r="J12" s="160"/>
      <c r="K12" s="26"/>
    </row>
    <row r="13" spans="1:12" customHeight="1" ht="15" s="161" customFormat="1">
      <c r="A13" s="173" t="s">
        <v>340</v>
      </c>
      <c r="B13" s="174">
        <v>7540</v>
      </c>
      <c r="C13" s="175">
        <v>44998</v>
      </c>
      <c r="D13" s="176" t="s">
        <v>339</v>
      </c>
      <c r="E13" s="177">
        <v>7540</v>
      </c>
      <c r="F13" s="160"/>
      <c r="G13" s="160"/>
      <c r="H13" s="160"/>
      <c r="I13" s="160"/>
      <c r="J13" s="160"/>
      <c r="K13" s="26"/>
    </row>
    <row r="14" spans="1:12" customHeight="1" ht="15" s="161" customFormat="1">
      <c r="A14" s="173" t="s">
        <v>341</v>
      </c>
      <c r="B14" s="174">
        <v>12350</v>
      </c>
      <c r="C14" s="175">
        <v>45002</v>
      </c>
      <c r="D14" s="176" t="s">
        <v>339</v>
      </c>
      <c r="E14" s="177">
        <v>12350</v>
      </c>
      <c r="F14" s="160"/>
      <c r="G14" s="160"/>
      <c r="H14" s="160"/>
      <c r="I14" s="160"/>
      <c r="J14" s="160"/>
      <c r="K14" s="26"/>
    </row>
    <row r="15" spans="1:12" customHeight="1" ht="15" s="161" customFormat="1">
      <c r="A15" s="173" t="s">
        <v>342</v>
      </c>
      <c r="B15" s="174">
        <v>12350</v>
      </c>
      <c r="C15" s="175">
        <v>45002</v>
      </c>
      <c r="D15" s="176" t="s">
        <v>339</v>
      </c>
      <c r="E15" s="177">
        <v>12350</v>
      </c>
      <c r="F15" s="160"/>
      <c r="G15" s="160"/>
      <c r="H15" s="160"/>
      <c r="I15" s="160"/>
      <c r="J15" s="160"/>
      <c r="K15" s="26"/>
    </row>
    <row r="16" spans="1:12" customHeight="1" ht="15" s="161" customFormat="1">
      <c r="A16" s="173" t="s">
        <v>343</v>
      </c>
      <c r="B16" s="174">
        <v>12350</v>
      </c>
      <c r="C16" s="175">
        <v>45002</v>
      </c>
      <c r="D16" s="176" t="s">
        <v>339</v>
      </c>
      <c r="E16" s="177">
        <v>12350</v>
      </c>
      <c r="F16" s="160"/>
      <c r="G16" s="160"/>
      <c r="H16" s="160"/>
      <c r="I16" s="160"/>
      <c r="J16" s="160"/>
      <c r="K16" s="26"/>
    </row>
    <row r="17" spans="1:12" customHeight="1" ht="15" s="161" customFormat="1">
      <c r="A17" s="173" t="s">
        <v>344</v>
      </c>
      <c r="B17" s="174">
        <v>12350</v>
      </c>
      <c r="C17" s="175">
        <v>45002</v>
      </c>
      <c r="D17" s="176" t="s">
        <v>339</v>
      </c>
      <c r="E17" s="177">
        <v>12350</v>
      </c>
      <c r="F17" s="160"/>
      <c r="G17" s="160"/>
      <c r="H17" s="160"/>
      <c r="I17" s="160"/>
      <c r="J17" s="160"/>
      <c r="K17" s="26"/>
    </row>
    <row r="18" spans="1:12" customHeight="1" ht="15" s="161" customFormat="1">
      <c r="A18" s="173" t="s">
        <v>345</v>
      </c>
      <c r="B18" s="174">
        <v>12350</v>
      </c>
      <c r="C18" s="175">
        <v>45002</v>
      </c>
      <c r="D18" s="176" t="s">
        <v>339</v>
      </c>
      <c r="E18" s="177">
        <v>12350</v>
      </c>
      <c r="F18" s="160"/>
      <c r="G18" s="160"/>
      <c r="H18" s="160"/>
      <c r="I18" s="160"/>
      <c r="J18" s="160"/>
      <c r="K18" s="26"/>
    </row>
    <row r="19" spans="1:12" customHeight="1" ht="15" s="161" customFormat="1">
      <c r="A19" s="173" t="s">
        <v>346</v>
      </c>
      <c r="B19" s="174">
        <v>7500</v>
      </c>
      <c r="C19" s="175">
        <v>45002</v>
      </c>
      <c r="D19" s="176" t="s">
        <v>347</v>
      </c>
      <c r="E19" s="177">
        <v>7500</v>
      </c>
      <c r="F19" s="160"/>
      <c r="G19" s="160"/>
      <c r="H19" s="160"/>
      <c r="I19" s="160"/>
      <c r="J19" s="160"/>
      <c r="K19" s="26"/>
    </row>
    <row r="20" spans="1:12" customHeight="1" ht="29.25" s="161" customFormat="1">
      <c r="A20" s="173" t="s">
        <v>348</v>
      </c>
      <c r="B20" s="174">
        <v>9440</v>
      </c>
      <c r="C20" s="175">
        <v>45008</v>
      </c>
      <c r="D20" s="178" t="s">
        <v>349</v>
      </c>
      <c r="E20" s="177">
        <v>9440</v>
      </c>
      <c r="F20" s="160"/>
      <c r="G20" s="160"/>
      <c r="H20" s="160"/>
      <c r="I20" s="160"/>
      <c r="J20" s="160"/>
      <c r="K20" s="26"/>
    </row>
    <row r="21" spans="1:12" customHeight="1" ht="15" s="161" customFormat="1">
      <c r="A21" s="173" t="s">
        <v>350</v>
      </c>
      <c r="B21" s="174">
        <v>12650</v>
      </c>
      <c r="C21" s="175">
        <v>45009</v>
      </c>
      <c r="D21" s="176" t="s">
        <v>339</v>
      </c>
      <c r="E21" s="177">
        <v>12650</v>
      </c>
      <c r="F21" s="160"/>
      <c r="G21" s="160"/>
      <c r="H21" s="160"/>
      <c r="I21" s="160"/>
      <c r="J21" s="160"/>
      <c r="K21" s="26"/>
    </row>
    <row r="22" spans="1:12" customHeight="1" ht="15" s="161" customFormat="1">
      <c r="A22" s="173" t="s">
        <v>351</v>
      </c>
      <c r="B22" s="174">
        <v>12650</v>
      </c>
      <c r="C22" s="175">
        <v>45009</v>
      </c>
      <c r="D22" s="176" t="s">
        <v>339</v>
      </c>
      <c r="E22" s="177">
        <v>12650</v>
      </c>
      <c r="F22" s="160"/>
      <c r="G22" s="160"/>
      <c r="H22" s="160"/>
      <c r="I22" s="160"/>
      <c r="J22" s="160"/>
      <c r="K22" s="26"/>
    </row>
    <row r="23" spans="1:12" customHeight="1" ht="15" s="161" customFormat="1">
      <c r="A23" s="173" t="s">
        <v>352</v>
      </c>
      <c r="B23" s="174">
        <v>17250</v>
      </c>
      <c r="C23" s="175">
        <v>45009</v>
      </c>
      <c r="D23" s="176" t="s">
        <v>353</v>
      </c>
      <c r="E23" s="177">
        <v>17250</v>
      </c>
      <c r="F23" s="160"/>
      <c r="G23" s="160"/>
      <c r="H23" s="160"/>
      <c r="I23" s="160"/>
      <c r="J23" s="160"/>
      <c r="K23" s="26"/>
    </row>
    <row r="24" spans="1:12" customHeight="1" ht="15" s="161" customFormat="1">
      <c r="A24" s="173" t="s">
        <v>354</v>
      </c>
      <c r="B24" s="174">
        <v>12650</v>
      </c>
      <c r="C24" s="175">
        <v>45009</v>
      </c>
      <c r="D24" s="176" t="s">
        <v>339</v>
      </c>
      <c r="E24" s="177">
        <v>12650</v>
      </c>
      <c r="F24" s="160"/>
      <c r="G24" s="160"/>
      <c r="H24" s="160"/>
      <c r="I24" s="160"/>
      <c r="J24" s="160"/>
      <c r="K24" s="26"/>
    </row>
    <row r="25" spans="1:12" customHeight="1" ht="15" s="161" customFormat="1">
      <c r="A25" s="173" t="s">
        <v>355</v>
      </c>
      <c r="B25" s="174">
        <v>5500</v>
      </c>
      <c r="C25" s="175">
        <v>45009</v>
      </c>
      <c r="D25" s="176" t="s">
        <v>356</v>
      </c>
      <c r="E25" s="177">
        <v>5500</v>
      </c>
      <c r="F25" s="160"/>
      <c r="G25" s="160"/>
      <c r="H25" s="160"/>
      <c r="I25" s="160"/>
      <c r="J25" s="160"/>
      <c r="K25" s="26"/>
    </row>
    <row r="26" spans="1:12" customHeight="1" ht="15" s="161" customFormat="1">
      <c r="A26" s="173" t="s">
        <v>357</v>
      </c>
      <c r="B26" s="174">
        <v>5500</v>
      </c>
      <c r="C26" s="175">
        <v>45009</v>
      </c>
      <c r="D26" s="176" t="s">
        <v>356</v>
      </c>
      <c r="E26" s="177">
        <v>5500</v>
      </c>
      <c r="F26" s="160"/>
      <c r="G26" s="160"/>
      <c r="H26" s="160"/>
      <c r="I26" s="160"/>
      <c r="J26" s="160"/>
      <c r="K26" s="26"/>
    </row>
    <row r="27" spans="1:12" customHeight="1" ht="15" s="161" customFormat="1">
      <c r="A27" s="173" t="s">
        <v>358</v>
      </c>
      <c r="B27" s="174">
        <v>900</v>
      </c>
      <c r="C27" s="175">
        <v>45012</v>
      </c>
      <c r="D27" s="176" t="s">
        <v>356</v>
      </c>
      <c r="E27" s="177">
        <v>900</v>
      </c>
      <c r="F27" s="160"/>
      <c r="G27" s="160"/>
      <c r="H27" s="160"/>
      <c r="I27" s="160"/>
      <c r="J27" s="160"/>
      <c r="K27" s="26"/>
    </row>
    <row r="28" spans="1:12" customHeight="1" ht="15" s="161" customFormat="1">
      <c r="A28" s="173" t="s">
        <v>359</v>
      </c>
      <c r="B28" s="174">
        <v>900</v>
      </c>
      <c r="C28" s="175">
        <v>45012</v>
      </c>
      <c r="D28" s="176" t="s">
        <v>356</v>
      </c>
      <c r="E28" s="177">
        <v>900</v>
      </c>
      <c r="F28" s="160"/>
      <c r="G28" s="160"/>
      <c r="H28" s="160"/>
      <c r="I28" s="160"/>
      <c r="J28" s="160"/>
      <c r="K28" s="26"/>
    </row>
    <row r="29" spans="1:12" customHeight="1" ht="15" s="161" customFormat="1">
      <c r="A29" s="68" t="s">
        <v>360</v>
      </c>
      <c r="B29" s="174">
        <v>5250</v>
      </c>
      <c r="C29" s="175">
        <v>45012</v>
      </c>
      <c r="D29" s="176" t="s">
        <v>356</v>
      </c>
      <c r="E29" s="177">
        <v>5250</v>
      </c>
      <c r="F29" s="160"/>
      <c r="G29" s="160"/>
      <c r="H29" s="160"/>
      <c r="I29" s="160"/>
      <c r="J29" s="160"/>
      <c r="K29" s="26"/>
    </row>
    <row r="30" spans="1:12" customHeight="1" ht="15" s="161" customFormat="1">
      <c r="A30" s="68" t="s">
        <v>361</v>
      </c>
      <c r="B30" s="174">
        <v>389300</v>
      </c>
      <c r="C30" s="175">
        <v>45012</v>
      </c>
      <c r="D30" s="176" t="s">
        <v>362</v>
      </c>
      <c r="E30" s="177">
        <v>389300</v>
      </c>
      <c r="F30" s="160"/>
      <c r="G30" s="160"/>
      <c r="H30" s="160"/>
      <c r="I30" s="160"/>
      <c r="J30" s="160"/>
      <c r="K30" s="26"/>
    </row>
    <row r="31" spans="1:12" customHeight="1" ht="15">
      <c r="A31" s="179" t="s">
        <v>216</v>
      </c>
      <c r="B31" s="180">
        <f>SUM(B12:B30)</f>
        <v>556320</v>
      </c>
      <c r="C31" s="181"/>
      <c r="D31" s="182"/>
      <c r="E31" s="180">
        <f>SUM(E12:E30)</f>
        <v>556320</v>
      </c>
      <c r="F31" s="158"/>
      <c r="G31" s="158"/>
      <c r="H31" s="158"/>
      <c r="I31" s="158"/>
      <c r="J31" s="158"/>
    </row>
    <row r="33" spans="1:12" customHeight="1" ht="15">
      <c r="A33" s="159" t="s">
        <v>171</v>
      </c>
      <c r="B33" s="159"/>
      <c r="C33" s="159"/>
      <c r="D33" s="159"/>
      <c r="E33" s="159"/>
      <c r="F33" s="159"/>
      <c r="G33" s="159"/>
      <c r="H33" s="159"/>
      <c r="I33" s="159"/>
      <c r="J33" s="159"/>
    </row>
    <row r="34" spans="1:12">
      <c r="A34" s="13"/>
      <c r="D34" s="13"/>
    </row>
    <row r="36" spans="1:12">
      <c r="A36" s="119" t="s">
        <v>173</v>
      </c>
      <c r="B36" s="119"/>
      <c r="D36" s="119" t="s">
        <v>363</v>
      </c>
      <c r="E36" s="119"/>
    </row>
    <row r="37" spans="1:12">
      <c r="A37" s="117" t="s">
        <v>176</v>
      </c>
      <c r="B37" s="117"/>
      <c r="D37" s="117" t="s">
        <v>177</v>
      </c>
      <c r="E37" s="117"/>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3:J33"/>
    <mergeCell ref="A37:B37"/>
    <mergeCell ref="D37:E37"/>
    <mergeCell ref="A36:B36"/>
    <mergeCell ref="D36:E36"/>
    <mergeCell ref="A3:J3"/>
    <mergeCell ref="A9:A11"/>
    <mergeCell ref="B9:B11"/>
    <mergeCell ref="C9:C11"/>
    <mergeCell ref="D9:D11"/>
    <mergeCell ref="E9:J9"/>
    <mergeCell ref="E10:G10"/>
    <mergeCell ref="H10:J10"/>
  </mergeCells>
  <printOptions gridLines="false" gridLinesSet="true"/>
  <pageMargins left="0.70866141732283" right="1.5" top="0.74803149606299" bottom="0.74803149606299" header="0.31496062992126" footer="0.31496062992126"/>
  <pageSetup paperSize="5" orientation="landscape" scale="85" fitToHeight="1" fitToWidth="1" r:id="rId1"/>
  <headerFooter differentOddEven="false" differentFirst="false" scaleWithDoc="true" alignWithMargins="true">
    <oddHeader/>
    <oddFooter/>
    <evenHeader/>
    <evenFooter/>
    <firstHeader/>
    <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28"/>
  <sheetViews>
    <sheetView tabSelected="0" workbookViewId="0" showGridLines="true" showRowColHeaders="1">
      <selection activeCell="B33" sqref="B33"/>
    </sheetView>
  </sheetViews>
  <sheetFormatPr defaultRowHeight="14.4" outlineLevelRow="0" outlineLevelCol="0"/>
  <cols>
    <col min="1" max="1" width="18.7109375" customWidth="true" style="0"/>
    <col min="2" max="2" width="12.85546875" customWidth="true" style="0"/>
    <col min="3" max="3" width="14.7109375" customWidth="true" style="0"/>
    <col min="4" max="4" width="18.7109375" customWidth="true" style="0"/>
    <col min="5" max="5" width="8.28515625" customWidth="true" style="0"/>
    <col min="6" max="6" width="14" customWidth="true" style="0"/>
    <col min="7" max="7" width="16.85546875" customWidth="true" style="0"/>
    <col min="8" max="8" width="11" customWidth="true" style="0"/>
    <col min="9" max="9" width="11.7109375" customWidth="true" style="0"/>
    <col min="10" max="10" width="16.140625" customWidth="true" style="0"/>
  </cols>
  <sheetData>
    <row r="1" spans="1:10">
      <c r="A1" t="s">
        <v>364</v>
      </c>
    </row>
    <row r="2" spans="1:10">
      <c r="A2" t="s">
        <v>365</v>
      </c>
    </row>
    <row r="3" spans="1:10">
      <c r="A3" t="s">
        <v>366</v>
      </c>
    </row>
    <row r="5" spans="1:10">
      <c r="A5" s="130" t="s">
        <v>367</v>
      </c>
      <c r="B5" s="130"/>
      <c r="C5" s="130"/>
      <c r="D5" s="130"/>
      <c r="E5" s="130"/>
      <c r="F5" s="130"/>
      <c r="G5" s="130"/>
      <c r="H5" s="130"/>
      <c r="I5" s="130"/>
      <c r="J5" s="130"/>
    </row>
    <row r="7" spans="1:10">
      <c r="A7" s="1" t="s">
        <v>2</v>
      </c>
      <c r="B7" s="10" t="s">
        <v>3</v>
      </c>
      <c r="D7" s="1" t="s">
        <v>4</v>
      </c>
      <c r="E7" s="10">
        <v>2023</v>
      </c>
    </row>
    <row r="8" spans="1:10">
      <c r="A8" s="1" t="s">
        <v>5</v>
      </c>
      <c r="B8" s="10" t="s">
        <v>6</v>
      </c>
      <c r="D8" s="1" t="s">
        <v>7</v>
      </c>
      <c r="E8" s="10">
        <v>1</v>
      </c>
    </row>
    <row r="9" spans="1:10">
      <c r="A9" s="1" t="s">
        <v>8</v>
      </c>
      <c r="B9" s="10" t="s">
        <v>9</v>
      </c>
    </row>
    <row r="11" spans="1:10">
      <c r="A11" s="135" t="s">
        <v>368</v>
      </c>
      <c r="B11" s="135" t="s">
        <v>369</v>
      </c>
      <c r="C11" s="135" t="s">
        <v>370</v>
      </c>
      <c r="D11" s="136" t="s">
        <v>371</v>
      </c>
      <c r="E11" s="135" t="s">
        <v>11</v>
      </c>
      <c r="F11" s="136" t="s">
        <v>372</v>
      </c>
      <c r="G11" s="136" t="s">
        <v>373</v>
      </c>
      <c r="H11" s="136" t="s">
        <v>374</v>
      </c>
      <c r="I11" s="137" t="s">
        <v>375</v>
      </c>
      <c r="J11" s="136" t="s">
        <v>376</v>
      </c>
    </row>
    <row r="12" spans="1:10">
      <c r="A12" s="135"/>
      <c r="B12" s="135"/>
      <c r="C12" s="135"/>
      <c r="D12" s="136"/>
      <c r="E12" s="135"/>
      <c r="F12" s="135"/>
      <c r="G12" s="135"/>
      <c r="H12" s="135"/>
      <c r="I12" s="137"/>
      <c r="J12" s="135"/>
    </row>
    <row r="13" spans="1:10">
      <c r="A13" s="8"/>
      <c r="B13" s="2"/>
      <c r="C13" s="2"/>
      <c r="D13" s="9"/>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t="s">
        <v>377</v>
      </c>
    </row>
    <row r="27" spans="1:10">
      <c r="B27" s="131"/>
      <c r="C27" s="131"/>
      <c r="F27" s="133"/>
      <c r="G27" s="133"/>
    </row>
    <row r="28" spans="1:10">
      <c r="B28" s="132" t="s">
        <v>378</v>
      </c>
      <c r="C28" s="132"/>
      <c r="F28" s="134" t="s">
        <v>379</v>
      </c>
      <c r="G28" s="13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7:C27"/>
    <mergeCell ref="B28:C28"/>
    <mergeCell ref="F27:G27"/>
    <mergeCell ref="F28:G28"/>
    <mergeCell ref="A11:A12"/>
    <mergeCell ref="B11:B12"/>
    <mergeCell ref="C11:C12"/>
    <mergeCell ref="D11:D12"/>
    <mergeCell ref="E11:E12"/>
    <mergeCell ref="F11:F12"/>
    <mergeCell ref="G11:G12"/>
    <mergeCell ref="H11:H12"/>
    <mergeCell ref="I11:I12"/>
    <mergeCell ref="J11:J12"/>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7" t="s">
        <v>380</v>
      </c>
    </row>
    <row r="3" spans="1:1">
      <c r="A3" t="s">
        <v>381</v>
      </c>
    </row>
    <row r="5" spans="1:1">
      <c r="A5" t="s">
        <v>382</v>
      </c>
    </row>
    <row r="6" spans="1:1">
      <c r="A6" s="1" t="s">
        <v>383</v>
      </c>
    </row>
    <row r="9" spans="1:1">
      <c r="A9" t="s">
        <v>384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29"/>
  <sheetViews>
    <sheetView tabSelected="0" workbookViewId="0" showGridLines="true" showRowColHeaders="1">
      <selection activeCell="A26" sqref="A26:G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1" customWidth="true" style="0"/>
    <col min="7" max="7" width="14" customWidth="true" style="0"/>
  </cols>
  <sheetData>
    <row r="1" spans="1:7">
      <c r="A1" t="s">
        <v>385</v>
      </c>
    </row>
    <row r="2" spans="1:7">
      <c r="A2" t="s">
        <v>365</v>
      </c>
    </row>
    <row r="3" spans="1:7">
      <c r="A3" t="s">
        <v>366</v>
      </c>
    </row>
    <row r="5" spans="1:7">
      <c r="A5" s="130" t="s">
        <v>386</v>
      </c>
      <c r="B5" s="130"/>
      <c r="C5" s="130"/>
      <c r="D5" s="130"/>
      <c r="E5" s="130"/>
      <c r="F5" s="130"/>
      <c r="G5" s="130"/>
    </row>
    <row r="7" spans="1:7">
      <c r="A7" s="1" t="s">
        <v>2</v>
      </c>
      <c r="B7" s="10" t="s">
        <v>3</v>
      </c>
      <c r="D7" s="1" t="s">
        <v>4</v>
      </c>
      <c r="E7" s="10">
        <v>2023</v>
      </c>
    </row>
    <row r="8" spans="1:7">
      <c r="A8" s="1" t="s">
        <v>5</v>
      </c>
      <c r="B8" s="10" t="s">
        <v>6</v>
      </c>
      <c r="D8" s="1" t="s">
        <v>7</v>
      </c>
      <c r="E8" s="10">
        <v>1</v>
      </c>
    </row>
    <row r="9" spans="1:7">
      <c r="A9" s="1" t="s">
        <v>8</v>
      </c>
      <c r="B9" s="10" t="s">
        <v>9</v>
      </c>
    </row>
    <row r="11" spans="1:7" customHeight="1" ht="28.9">
      <c r="A11" s="4" t="s">
        <v>387</v>
      </c>
      <c r="B11" s="4" t="s">
        <v>388</v>
      </c>
      <c r="C11" s="5" t="s">
        <v>389</v>
      </c>
      <c r="D11" s="4" t="s">
        <v>390</v>
      </c>
      <c r="E11" s="5" t="s">
        <v>391</v>
      </c>
      <c r="F11" s="4" t="s">
        <v>392</v>
      </c>
      <c r="G11" s="4" t="s">
        <v>393</v>
      </c>
    </row>
    <row r="12" spans="1:7">
      <c r="A12" s="2"/>
      <c r="B12" s="2"/>
      <c r="C12" s="2"/>
      <c r="D12" s="2"/>
      <c r="E12" s="2"/>
      <c r="F12" s="2"/>
      <c r="G12" s="2"/>
    </row>
    <row r="13" spans="1:7">
      <c r="A13" s="2"/>
      <c r="B13" s="2"/>
      <c r="C13" s="2"/>
      <c r="D13" s="2"/>
      <c r="E13" s="2"/>
      <c r="F13" s="2"/>
      <c r="G13" s="2"/>
    </row>
    <row r="14" spans="1:7">
      <c r="A14" s="2"/>
      <c r="B14" s="2"/>
      <c r="C14" s="2"/>
      <c r="D14" s="2"/>
      <c r="E14" s="2"/>
      <c r="F14" s="2"/>
      <c r="G14" s="2"/>
    </row>
    <row r="15" spans="1:7">
      <c r="A15" s="2"/>
      <c r="B15" s="2"/>
      <c r="C15" s="2"/>
      <c r="D15" s="2"/>
      <c r="E15" s="2"/>
      <c r="F15" s="2"/>
      <c r="G15" s="2"/>
    </row>
    <row r="16" spans="1:7">
      <c r="A16" s="2"/>
      <c r="B16" s="2"/>
      <c r="C16" s="2"/>
      <c r="D16" s="2"/>
      <c r="E16" s="2"/>
      <c r="F16" s="2"/>
      <c r="G16" s="2"/>
    </row>
    <row r="17" spans="1:7">
      <c r="A17" s="2"/>
      <c r="B17" s="2"/>
      <c r="C17" s="2"/>
      <c r="D17" s="2"/>
      <c r="E17" s="2"/>
      <c r="F17" s="2"/>
      <c r="G17" s="2"/>
    </row>
    <row r="18" spans="1:7">
      <c r="A18" s="2"/>
      <c r="B18" s="2"/>
      <c r="C18" s="2"/>
      <c r="D18" s="2"/>
      <c r="E18" s="2"/>
      <c r="F18" s="2"/>
      <c r="G18" s="2"/>
    </row>
    <row r="19" spans="1:7">
      <c r="A19" s="2"/>
      <c r="B19" s="2"/>
      <c r="C19" s="2"/>
      <c r="D19" s="2"/>
      <c r="E19" s="2"/>
      <c r="F19" s="2"/>
      <c r="G19" s="2"/>
    </row>
    <row r="20" spans="1:7">
      <c r="A20" s="2"/>
      <c r="B20" s="2"/>
      <c r="C20" s="2"/>
      <c r="D20" s="2"/>
      <c r="E20" s="2"/>
      <c r="F20" s="2"/>
      <c r="G20" s="2"/>
    </row>
    <row r="2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
      <c r="B24" s="2"/>
      <c r="C24" s="2"/>
      <c r="D24" s="2"/>
      <c r="E24" s="2"/>
      <c r="F24" s="2"/>
      <c r="G24" s="2"/>
    </row>
    <row r="26" spans="1:7">
      <c r="A26" s="138" t="s">
        <v>394</v>
      </c>
      <c r="B26" s="138"/>
      <c r="C26" s="138"/>
      <c r="D26" s="138"/>
      <c r="E26" s="138"/>
      <c r="F26" s="138"/>
      <c r="G26" s="138"/>
    </row>
    <row r="28" spans="1:7">
      <c r="B28" s="133"/>
      <c r="C28" s="133"/>
      <c r="E28" s="6"/>
    </row>
    <row r="29" spans="1:7">
      <c r="B29" s="139" t="s">
        <v>378</v>
      </c>
      <c r="C29" s="139"/>
      <c r="E29" s="3" t="s">
        <v>379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6:G26"/>
    <mergeCell ref="B29:C29"/>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Form 6-Trust Fund</vt:lpstr>
      <vt:lpstr>Form 7 - DFU</vt:lpstr>
      <vt:lpstr>Form 8 LDRRMFU</vt:lpstr>
      <vt:lpstr>Form 9 - SCF</vt:lpstr>
      <vt:lpstr>Form 13 - MANCOM</vt:lpstr>
      <vt:lpstr>Form 12 - UCA</vt:lpstr>
      <vt:lpstr>FDP FORM 10a</vt:lpstr>
      <vt:lpstr>FDPP LICENSE</vt:lpstr>
      <vt:lpstr>FDP FORM 10b</vt:lpstr>
      <vt:lpstr>FDP FORM10c</vt:lpstr>
      <vt:lpstr>Form 8 - LDRRMFU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HP User</cp:lastModifiedBy>
  <dcterms:created xsi:type="dcterms:W3CDTF">2015-06-06T02:17:20+08:00</dcterms:created>
  <dcterms:modified xsi:type="dcterms:W3CDTF">2023-06-11T18:37:32+08:00</dcterms:modified>
  <dc:title/>
  <dc:description/>
  <dc:subject/>
  <cp:keywords/>
  <cp:category/>
</cp:coreProperties>
</file>