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C:\Users\Windows 10\Downloads\Financial Reports\2023\Quarterly Reports\3rd Quarter\"/>
    </mc:Choice>
  </mc:AlternateContent>
  <xr:revisionPtr revIDLastSave="0" documentId="13_ncr:1_{6EF285A0-49B3-4474-BA64-CC5C2A021C12}" xr6:coauthVersionLast="47" xr6:coauthVersionMax="47" xr10:uidLastSave="{00000000-0000-0000-0000-000000000000}"/>
  <bookViews>
    <workbookView xWindow="-120" yWindow="-120" windowWidth="29040" windowHeight="15840" xr2:uid="{00000000-000D-0000-FFFF-FFFF00000000}"/>
  </bookViews>
  <sheets>
    <sheet name="Form 7 - DFU" sheetId="1" r:id="rId1"/>
    <sheet name="FORM 12" sheetId="3" r:id="rId2"/>
    <sheet name="FORM 13" sheetId="4" r:id="rId3"/>
    <sheet name="FORMM 11" sheetId="15" r:id="rId4"/>
    <sheet name="FORM 8" sheetId="6" r:id="rId5"/>
    <sheet name="Form 6a -TFU" sheetId="14" r:id="rId6"/>
    <sheet name="Form 2 - SIPB" sheetId="8" r:id="rId7"/>
    <sheet name="FORM 9" sheetId="9" r:id="rId8"/>
    <sheet name="FORM 11 SRE" sheetId="10" r:id="rId9"/>
    <sheet name="FORM 10 A" sheetId="12" r:id="rId10"/>
    <sheet name="FORM 10 B" sheetId="11" r:id="rId11"/>
    <sheet name="FDPP LICENSE" sheetId="2" state="veryHidden" r:id="rId12"/>
  </sheets>
  <definedNames>
    <definedName name="_xlnm.Print_Area" localSheetId="5">'Form 6a -TFU'!$A$1:$I$61</definedName>
    <definedName name="_xlnm.Print_Area" localSheetId="4">'FORM 8'!$A$1:$G$106</definedName>
    <definedName name="_xlnm.Print_Area" localSheetId="7">'FORM 9'!$A$1:$G$69</definedName>
    <definedName name="_xlnm.Print_Titles" localSheetId="4">'FORM 8'!#REF!</definedName>
    <definedName name="_xlnm.Print_Titles" localSheetId="7">'FORM 9'!$1:$6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3" i="1" l="1"/>
  <c r="V13" i="1" l="1"/>
  <c r="V14" i="1" s="1"/>
  <c r="T97" i="6"/>
  <c r="C97" i="6"/>
  <c r="C96" i="6"/>
  <c r="C95" i="6"/>
  <c r="C94" i="6"/>
  <c r="C93" i="6"/>
  <c r="C92" i="6"/>
  <c r="C90" i="6"/>
  <c r="Z87" i="6"/>
  <c r="B87" i="6"/>
  <c r="B99" i="6" s="1"/>
  <c r="Z84" i="6"/>
  <c r="C84" i="6" s="1"/>
  <c r="Z82" i="6"/>
  <c r="C82" i="6"/>
  <c r="Z80" i="6"/>
  <c r="C80" i="6" s="1"/>
  <c r="C79" i="6"/>
  <c r="C78" i="6"/>
  <c r="C77" i="6"/>
  <c r="Z75" i="6"/>
  <c r="C75" i="6"/>
  <c r="C74" i="6"/>
  <c r="N72" i="6"/>
  <c r="C72" i="6" s="1"/>
  <c r="C69" i="6"/>
  <c r="C68" i="6"/>
  <c r="C67" i="6"/>
  <c r="Z64" i="6"/>
  <c r="X64" i="6"/>
  <c r="T64" i="6"/>
  <c r="R64" i="6"/>
  <c r="N64" i="6"/>
  <c r="Z61" i="6"/>
  <c r="T61" i="6"/>
  <c r="X39" i="6"/>
  <c r="V39" i="6"/>
  <c r="T39" i="6"/>
  <c r="Z33" i="6"/>
  <c r="V33" i="6"/>
  <c r="T33" i="6"/>
  <c r="R33" i="6"/>
  <c r="P33" i="6"/>
  <c r="N33" i="6"/>
  <c r="L33" i="6"/>
  <c r="F30" i="6"/>
  <c r="B30" i="6"/>
  <c r="G28" i="6"/>
  <c r="C25" i="6"/>
  <c r="C24" i="6"/>
  <c r="C21" i="6"/>
  <c r="C19" i="6"/>
  <c r="G14" i="6"/>
  <c r="C30" i="6" l="1"/>
  <c r="B100" i="6"/>
  <c r="G23" i="6"/>
  <c r="C39" i="6"/>
  <c r="C33" i="6"/>
  <c r="C64" i="6"/>
  <c r="C61" i="6"/>
  <c r="G15" i="6"/>
  <c r="C99" i="6" l="1"/>
  <c r="C100" i="6" s="1"/>
  <c r="G30" i="6"/>
  <c r="G100" i="6" s="1"/>
  <c r="I58" i="9" l="1"/>
  <c r="F54" i="9"/>
  <c r="F50" i="9"/>
  <c r="G55" i="9" s="1"/>
  <c r="G42" i="9"/>
  <c r="L41" i="9"/>
  <c r="F40" i="9"/>
  <c r="I38" i="9"/>
  <c r="L38" i="9" s="1"/>
  <c r="I37" i="9"/>
  <c r="L37" i="9" s="1"/>
  <c r="L36" i="9"/>
  <c r="F35" i="9"/>
  <c r="G41" i="9" s="1"/>
  <c r="L34" i="9"/>
  <c r="L30" i="9"/>
  <c r="I27" i="9"/>
  <c r="L27" i="9" s="1"/>
  <c r="L26" i="9"/>
  <c r="L24" i="9"/>
  <c r="L23" i="9"/>
  <c r="F23" i="9"/>
  <c r="F26" i="9" s="1"/>
  <c r="G27" i="9" s="1"/>
  <c r="L22" i="9"/>
  <c r="L21" i="9"/>
  <c r="I20" i="9"/>
  <c r="L20" i="9" s="1"/>
  <c r="F20" i="9"/>
  <c r="L19" i="9"/>
  <c r="L17" i="9"/>
  <c r="L16" i="9"/>
  <c r="L15" i="9"/>
  <c r="L14" i="9"/>
  <c r="G44" i="14"/>
  <c r="F44" i="14"/>
  <c r="G36" i="14"/>
  <c r="F36" i="14"/>
  <c r="G21" i="14"/>
  <c r="F21" i="14"/>
  <c r="G19" i="14"/>
  <c r="F19" i="14"/>
  <c r="F13" i="14"/>
  <c r="C12" i="14"/>
  <c r="G11" i="14"/>
  <c r="F11" i="14"/>
  <c r="Q33" i="15"/>
  <c r="F33" i="15" s="1"/>
  <c r="Q31" i="15"/>
  <c r="F31" i="15" s="1"/>
  <c r="Q28" i="15"/>
  <c r="W27" i="15"/>
  <c r="S27" i="15"/>
  <c r="Q27" i="15"/>
  <c r="F27" i="15" s="1"/>
  <c r="O27" i="15"/>
  <c r="W23" i="15"/>
  <c r="S23" i="15"/>
  <c r="Q23" i="15"/>
  <c r="O23" i="15"/>
  <c r="F14" i="15"/>
  <c r="B15" i="4"/>
  <c r="E14" i="4"/>
  <c r="D14" i="4"/>
  <c r="C13" i="4"/>
  <c r="C15" i="4" s="1"/>
  <c r="E11" i="4"/>
  <c r="H15" i="4" s="1"/>
  <c r="D11" i="4"/>
  <c r="D15" i="4" s="1"/>
  <c r="B11" i="4"/>
  <c r="E32" i="3"/>
  <c r="B32" i="3"/>
  <c r="O31" i="1"/>
  <c r="K31" i="1"/>
  <c r="G31" i="1"/>
  <c r="V30" i="1"/>
  <c r="V31" i="1" s="1"/>
  <c r="R30" i="1"/>
  <c r="R31" i="1" s="1"/>
  <c r="Q30" i="1"/>
  <c r="Q31" i="1" s="1"/>
  <c r="P30" i="1"/>
  <c r="O30" i="1"/>
  <c r="N30" i="1"/>
  <c r="N31" i="1" s="1"/>
  <c r="M30" i="1"/>
  <c r="M31" i="1" s="1"/>
  <c r="L30" i="1"/>
  <c r="K30" i="1"/>
  <c r="J30" i="1"/>
  <c r="J31" i="1" s="1"/>
  <c r="I30" i="1"/>
  <c r="I31" i="1" s="1"/>
  <c r="H30" i="1"/>
  <c r="G30" i="1"/>
  <c r="F30" i="1"/>
  <c r="U29" i="1"/>
  <c r="U28" i="1"/>
  <c r="U27" i="1"/>
  <c r="T23" i="1"/>
  <c r="S23" i="1"/>
  <c r="R23" i="1"/>
  <c r="Q23" i="1"/>
  <c r="P23" i="1"/>
  <c r="P31" i="1" s="1"/>
  <c r="O23" i="1"/>
  <c r="N23" i="1"/>
  <c r="M23" i="1"/>
  <c r="L23" i="1"/>
  <c r="L31" i="1" s="1"/>
  <c r="K23" i="1"/>
  <c r="J23" i="1"/>
  <c r="I23" i="1"/>
  <c r="H23" i="1"/>
  <c r="H31" i="1" s="1"/>
  <c r="G23" i="1"/>
  <c r="U22" i="1"/>
  <c r="U21" i="1"/>
  <c r="U20" i="1"/>
  <c r="U19" i="1"/>
  <c r="U18" i="1"/>
  <c r="U17" i="1"/>
  <c r="F17" i="1"/>
  <c r="F23" i="1" s="1"/>
  <c r="U23" i="1" s="1"/>
  <c r="U16" i="1"/>
  <c r="F14" i="1"/>
  <c r="U13" i="1"/>
  <c r="U12" i="1"/>
  <c r="X5" i="1"/>
  <c r="F31" i="1" l="1"/>
  <c r="G57" i="9"/>
  <c r="G59" i="9" s="1"/>
  <c r="G73" i="9" s="1"/>
  <c r="G74" i="9" s="1"/>
  <c r="E15" i="4"/>
  <c r="I28" i="9"/>
  <c r="F23" i="15"/>
  <c r="E13" i="4"/>
  <c r="U30" i="1"/>
  <c r="F41" i="15"/>
  <c r="F42" i="15" s="1"/>
  <c r="U31" i="1"/>
  <c r="I42" i="9" l="1"/>
  <c r="L42" i="9" s="1"/>
  <c r="L28" i="9"/>
</calcChain>
</file>

<file path=xl/sharedStrings.xml><?xml version="1.0" encoding="utf-8"?>
<sst xmlns="http://schemas.openxmlformats.org/spreadsheetml/2006/main" count="1211" uniqueCount="736">
  <si>
    <t>FDP Form 7 - 20% Development Fund Utilization</t>
  </si>
  <si>
    <t>UTILIZATION OF THE 20%  OF THE NATIONAL TAX ALLOTMENT</t>
  </si>
  <si>
    <t>REGION:</t>
  </si>
  <si>
    <t>I</t>
  </si>
  <si>
    <t>CALENDAR YEAR:</t>
  </si>
  <si>
    <t>PROVINCE:</t>
  </si>
  <si>
    <t>ILOCOS NORTE</t>
  </si>
  <si>
    <t>QUARTER:</t>
  </si>
  <si>
    <t>SECOND</t>
  </si>
  <si>
    <t>CITY/MUNICIPALITY:</t>
  </si>
  <si>
    <t>BATAC</t>
  </si>
  <si>
    <t>FUNCTION/PROGRAM PROJECT ACTIVITY</t>
  </si>
  <si>
    <t>LOCATION/COVERAGE</t>
  </si>
  <si>
    <t>TOTAL COST</t>
  </si>
  <si>
    <t>JANUARY</t>
  </si>
  <si>
    <t>FEBRUARY</t>
  </si>
  <si>
    <t>MARCH</t>
  </si>
  <si>
    <t>APRIL</t>
  </si>
  <si>
    <t>MAY</t>
  </si>
  <si>
    <t>JUNE</t>
  </si>
  <si>
    <t>JULY</t>
  </si>
  <si>
    <t>AUGUST</t>
  </si>
  <si>
    <t>SEPTEMBER</t>
  </si>
  <si>
    <t>OCTOBER</t>
  </si>
  <si>
    <t>NOVEMBER</t>
  </si>
  <si>
    <t>DECEMBER</t>
  </si>
  <si>
    <t>DATE STARTED</t>
  </si>
  <si>
    <t>TARGET COMPLETION DATE</t>
  </si>
  <si>
    <t>PROJECT STATUS</t>
  </si>
  <si>
    <t>NO. OF EXTENSIONS, IF ANY</t>
  </si>
  <si>
    <t>REMARKS</t>
  </si>
  <si>
    <t>% OF COMPLETION</t>
  </si>
  <si>
    <t>TOTAL COST INCURRED</t>
  </si>
  <si>
    <t xml:space="preserve">  SOCIAL DEVELOPMENT</t>
  </si>
  <si>
    <t>Support to COVID-19 related PPAs</t>
  </si>
  <si>
    <t>All Barangays</t>
  </si>
  <si>
    <t>Jan.-Dec. 2023</t>
  </si>
  <si>
    <t xml:space="preserve">PROVISION OF FOOD ASSISTANCE AND OTHER RELIEF GOODS FPR AFECTED FAMILIES </t>
  </si>
  <si>
    <t>Sub-total</t>
  </si>
  <si>
    <t xml:space="preserve">  ECONOMIC DEVELOPMENT</t>
  </si>
  <si>
    <t>Purchase of Tail Lift (1 ton capacity)</t>
  </si>
  <si>
    <t>Slaughterhouse</t>
  </si>
  <si>
    <t>Purchase of Fertilizer for distribution to Farmers</t>
  </si>
  <si>
    <t>Rural Barangays</t>
  </si>
  <si>
    <t>Purchase of Palay Seeds for Distribution to Farmers</t>
  </si>
  <si>
    <t>Purchase of Assorted Hybrid Vegetables Seeds for Distribution to Farmers</t>
  </si>
  <si>
    <t>Purchase &amp; Installation of Public Address System for the whole public market with complete accessories</t>
  </si>
  <si>
    <t>Public Market</t>
  </si>
  <si>
    <t>Acquisition of 1 unit Digital Weighing Scale for Hogs and Large Animals</t>
  </si>
  <si>
    <t>Purchase of Weighing Scale for Distribution to Barangay</t>
  </si>
  <si>
    <t xml:space="preserve">  ENVIRONMENTAL MANAGEMENT</t>
  </si>
  <si>
    <t>Solid Waste management Implementation</t>
  </si>
  <si>
    <t>Purchase of 2 units Garbage Compactor</t>
  </si>
  <si>
    <t>Purchase of 2 units Dump Truck</t>
  </si>
  <si>
    <t>Purchase of 2 units Forward Truck (Drop-side)</t>
  </si>
  <si>
    <t xml:space="preserve">  TOTAL SPA-20% DF</t>
  </si>
  <si>
    <t>We hereby certify that we have reviewed the contents and hereby attest to the veracity and correctness of the data or information contained in this document.</t>
  </si>
  <si>
    <t>WILMA T. ICUSPIT</t>
  </si>
  <si>
    <t>ENGR. ALBERT D. CHUA</t>
  </si>
  <si>
    <t>City Budget Officer</t>
  </si>
  <si>
    <t>City Mayor</t>
  </si>
  <si>
    <t>FDP Form 12 - Unliquidated Cash Advances</t>
  </si>
  <si>
    <t>UNLIQUIDATED CASH ADVANCES</t>
  </si>
  <si>
    <t>REGION: REGION I</t>
  </si>
  <si>
    <t>PROVINCE: ILOCOS NORTE</t>
  </si>
  <si>
    <t>CITY/MUNICIPALITY: CITY GOVERNMENT OF BATAC</t>
  </si>
  <si>
    <t>Name of Debtor
(in alphabetical order)</t>
  </si>
  <si>
    <t>Amount Balance</t>
  </si>
  <si>
    <t>Date Granted</t>
  </si>
  <si>
    <t>Purpose</t>
  </si>
  <si>
    <t>Amount Due</t>
  </si>
  <si>
    <t>Current</t>
  </si>
  <si>
    <t>Past Due</t>
  </si>
  <si>
    <t>Less than 30 days</t>
  </si>
  <si>
    <t>31-90 days</t>
  </si>
  <si>
    <t>91-365 days</t>
  </si>
  <si>
    <t>Over 1 year</t>
  </si>
  <si>
    <t>Over 2 years</t>
  </si>
  <si>
    <t>3 years and above</t>
  </si>
  <si>
    <t>Angelica S. Yumul</t>
  </si>
  <si>
    <t>Travel</t>
  </si>
  <si>
    <t>Anthony B. Paraoan</t>
  </si>
  <si>
    <t>Ariel R. Austria</t>
  </si>
  <si>
    <t>Arlene Joy G. Espiritu</t>
  </si>
  <si>
    <t>Ella May Dolores M. Castro</t>
  </si>
  <si>
    <t>Ernesto E. Villanueva, Jr.</t>
  </si>
  <si>
    <t>France Michelle P. Dacanay</t>
  </si>
  <si>
    <t>Froilan Piedad</t>
  </si>
  <si>
    <t>James G. Saclayan</t>
  </si>
  <si>
    <t>Jay D. Ulit</t>
  </si>
  <si>
    <t>Jeremy B. Fernandez</t>
  </si>
  <si>
    <t>Lorlyn Flordeliz P. Ulit</t>
  </si>
  <si>
    <t>Martina Isabela Clarisse M. Daguio</t>
  </si>
  <si>
    <t>Michael John D. Tadifa</t>
  </si>
  <si>
    <t>Noriel Benson R. Tabunan</t>
  </si>
  <si>
    <t>Regie M. Viernes</t>
  </si>
  <si>
    <t>Rhollie Adalem</t>
  </si>
  <si>
    <t>Ricarte P. Calacal, Jr.</t>
  </si>
  <si>
    <t>Tristan Melecia D. Advincula</t>
  </si>
  <si>
    <t>Total</t>
  </si>
  <si>
    <t>SGD</t>
  </si>
  <si>
    <t>JOSELLE MARIYA C. ARCIBAL</t>
  </si>
  <si>
    <t>Acting City Accountant</t>
  </si>
  <si>
    <t>Local Chief Executive</t>
  </si>
  <si>
    <t>FDP Form 13 - Manpower Complement</t>
  </si>
  <si>
    <t xml:space="preserve">HUMAN RESOURCE COMPLEMENT </t>
  </si>
  <si>
    <t>Nature of Appointment or Employment</t>
  </si>
  <si>
    <t>Number</t>
  </si>
  <si>
    <t>Compensation and Other Benefits</t>
  </si>
  <si>
    <t>Salaries and Wages</t>
  </si>
  <si>
    <t>Other Monetary Benefits</t>
  </si>
  <si>
    <t>I.   Permanent</t>
  </si>
  <si>
    <t>II.  Contractual</t>
  </si>
  <si>
    <t>III. Job Order/Contract of Service</t>
  </si>
  <si>
    <t>IV. Casual</t>
  </si>
  <si>
    <t>Grand Total</t>
  </si>
  <si>
    <t>MARLON F. SORIA</t>
  </si>
  <si>
    <t>Human Resource Management Officer</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</si>
  <si>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</si>
  <si>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</si>
  <si>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FDP Form 11 - SEF Utilization</t>
  </si>
  <si>
    <t>(Deped-DBM-DILG Joint Circular No. 1 s. 2017, SEF Budget Accountability Form No. 1)</t>
  </si>
  <si>
    <t>SPECIAL EDUCATION FUND</t>
  </si>
  <si>
    <t>REGION:   1</t>
  </si>
  <si>
    <t>CALENDAR YEAR:   2023</t>
  </si>
  <si>
    <t>PROVINCE:   ILOCOS NORTE</t>
  </si>
  <si>
    <t>QUARTER:   3</t>
  </si>
  <si>
    <t>CITY/MUNICIPALITY:   BATAC</t>
  </si>
  <si>
    <t>City of Batac, Ilocos Norte</t>
  </si>
  <si>
    <t>Receipt from SEF</t>
  </si>
  <si>
    <t>P</t>
  </si>
  <si>
    <t>Less :</t>
  </si>
  <si>
    <r>
      <rPr>
        <b/>
        <sz val="11"/>
        <color theme="1"/>
        <rFont val="Calibri"/>
        <charset val="134"/>
        <scheme val="minor"/>
      </rPr>
      <t xml:space="preserve">DISBURSEMENTS </t>
    </r>
    <r>
      <rPr>
        <sz val="11"/>
        <color theme="1"/>
        <rFont val="Calibri"/>
        <charset val="134"/>
        <scheme val="minor"/>
      </rPr>
      <t>(broken down down by expense class and</t>
    </r>
  </si>
  <si>
    <t>by object of expenditures)</t>
  </si>
  <si>
    <t>Personal Services</t>
  </si>
  <si>
    <t>Maintenance and Other Operating Expenses</t>
  </si>
  <si>
    <t xml:space="preserve">   Travelling Expenses</t>
  </si>
  <si>
    <t>5-01-01-010</t>
  </si>
  <si>
    <t>04-001</t>
  </si>
  <si>
    <t>05-001</t>
  </si>
  <si>
    <t>05-003</t>
  </si>
  <si>
    <t>04-002</t>
  </si>
  <si>
    <t>04-003</t>
  </si>
  <si>
    <t xml:space="preserve">   Training Expenses</t>
  </si>
  <si>
    <t>5-02-02-010</t>
  </si>
  <si>
    <t>06-001</t>
  </si>
  <si>
    <t>05-004</t>
  </si>
  <si>
    <t>06-002</t>
  </si>
  <si>
    <t xml:space="preserve">   Insurance Expenses</t>
  </si>
  <si>
    <t>5-02-16-030</t>
  </si>
  <si>
    <t xml:space="preserve">   Other Maintenance and Operating Expenses</t>
  </si>
  <si>
    <t>5-02-99-990</t>
  </si>
  <si>
    <t>05-002</t>
  </si>
  <si>
    <t>Capital Outlays</t>
  </si>
  <si>
    <t>Financial Expenses</t>
  </si>
  <si>
    <t>Balance</t>
  </si>
  <si>
    <t>Chairman, Local School Board</t>
  </si>
  <si>
    <t>FDP Form 8 - Local Disaster Risk Reduction and Management Fund Utilization</t>
  </si>
  <si>
    <t>(Commission on Audit)</t>
  </si>
  <si>
    <t>LOCAL DISASTER RISK REDUCTION AND MANAGEMENT FUND UTILIZATION</t>
  </si>
  <si>
    <t>REGION:   I</t>
  </si>
  <si>
    <t>Particulars</t>
  </si>
  <si>
    <t>Quick Response Fund (QRF) 30%</t>
  </si>
  <si>
    <t>Mitigation Fund (70%)</t>
  </si>
  <si>
    <t>NDRRMF</t>
  </si>
  <si>
    <t>From Other LGUs</t>
  </si>
  <si>
    <t>From Other Sources</t>
  </si>
  <si>
    <t>A. Sources of Funds:</t>
  </si>
  <si>
    <t>Currrent Appropriation</t>
  </si>
  <si>
    <t>Continuing Appropriation</t>
  </si>
  <si>
    <t>Previous Year's Appropriations transferred to the Special Trust Fund</t>
  </si>
  <si>
    <t>Donations</t>
  </si>
  <si>
    <t>Total Funds Available</t>
  </si>
  <si>
    <t>B. Utilization</t>
  </si>
  <si>
    <t xml:space="preserve">     Disaster Prevention and Mitigation</t>
  </si>
  <si>
    <t xml:space="preserve">        Clearing, pruning, brushing &amp; cutting  of trees in  different barangays &amp; schools</t>
  </si>
  <si>
    <t>02-299</t>
  </si>
  <si>
    <t>03-040</t>
  </si>
  <si>
    <t>04-215</t>
  </si>
  <si>
    <t>05-402</t>
  </si>
  <si>
    <t>06-272</t>
  </si>
  <si>
    <t>07-025</t>
  </si>
  <si>
    <t>02-300</t>
  </si>
  <si>
    <t>03-315</t>
  </si>
  <si>
    <t>04-374</t>
  </si>
  <si>
    <t>05-405</t>
  </si>
  <si>
    <t>07-027</t>
  </si>
  <si>
    <t>03-531</t>
  </si>
  <si>
    <t>04-375</t>
  </si>
  <si>
    <t>07-028</t>
  </si>
  <si>
    <t>07-029</t>
  </si>
  <si>
    <t>07-153</t>
  </si>
  <si>
    <t xml:space="preserve">        Cash for work program before calamities</t>
  </si>
  <si>
    <t>06-388</t>
  </si>
  <si>
    <t>07-007</t>
  </si>
  <si>
    <t>06-389</t>
  </si>
  <si>
    <t>07-008</t>
  </si>
  <si>
    <t>06-390</t>
  </si>
  <si>
    <t>07-033</t>
  </si>
  <si>
    <t>06-391</t>
  </si>
  <si>
    <t>07-054</t>
  </si>
  <si>
    <t>06-392</t>
  </si>
  <si>
    <t>07-091</t>
  </si>
  <si>
    <t>06-393</t>
  </si>
  <si>
    <t>07-150</t>
  </si>
  <si>
    <t>06-487</t>
  </si>
  <si>
    <t>07-213</t>
  </si>
  <si>
    <t>06-488</t>
  </si>
  <si>
    <t>07-214</t>
  </si>
  <si>
    <t>06-489</t>
  </si>
  <si>
    <t>07-219</t>
  </si>
  <si>
    <t>06-490</t>
  </si>
  <si>
    <t>07-220</t>
  </si>
  <si>
    <t>06-491</t>
  </si>
  <si>
    <t>07-241</t>
  </si>
  <si>
    <t>06-504</t>
  </si>
  <si>
    <t>07-418</t>
  </si>
  <si>
    <t>06-512</t>
  </si>
  <si>
    <t>06-513</t>
  </si>
  <si>
    <t>06-522</t>
  </si>
  <si>
    <t>06-524</t>
  </si>
  <si>
    <t>06-525</t>
  </si>
  <si>
    <t>06-526</t>
  </si>
  <si>
    <t>06-527</t>
  </si>
  <si>
    <t>06-572</t>
  </si>
  <si>
    <t>06-573</t>
  </si>
  <si>
    <t xml:space="preserve">        Dredging, declogging, &amp; cleaning of rivers, creeks,  canals, small farm reservoirs &amp; other waterways</t>
  </si>
  <si>
    <t xml:space="preserve">     Disaster Preparedness</t>
  </si>
  <si>
    <t xml:space="preserve">        Conduct of capacity training of C/BDRRMC, SDRRMC, NGOs, Govt &amp; private sectors &amp; volunteers on DRRM</t>
  </si>
  <si>
    <t>03-316</t>
  </si>
  <si>
    <t>05-570</t>
  </si>
  <si>
    <t>06-567</t>
  </si>
  <si>
    <t xml:space="preserve">        Updating of various CDRRM plans</t>
  </si>
  <si>
    <t xml:space="preserve">        Conduct of earthquake, flood &amp; fire evacuation drills Oplan Ligtas Pamayanan</t>
  </si>
  <si>
    <t xml:space="preserve">        Info Education Campaign; Early Warning Systems &amp; Pre-evacuation Management, Disaster preparedness; production,  </t>
  </si>
  <si>
    <t xml:space="preserve">             formulation &amp; distribution of materials (manuals, leaflets, pamphlets, flyers, brochures, posters, early warning </t>
  </si>
  <si>
    <t xml:space="preserve">             signages); dialogues with  the  school &amp; community; and others</t>
  </si>
  <si>
    <t xml:space="preserve">        Conduct of DRRM Related Contest</t>
  </si>
  <si>
    <t>03-414</t>
  </si>
  <si>
    <t xml:space="preserve">        Stockpiling &amp; Prepositionig of Supplies &amp; Materials (Food &amp; Nonfood items/medicines)</t>
  </si>
  <si>
    <t xml:space="preserve">        Acquisition of SRR eqpt. Personal protective gears &amp; other facilities, materials, supplies and maintenance of evacuation center</t>
  </si>
  <si>
    <t xml:space="preserve">        Purchase of 1 unit Laptop Computer</t>
  </si>
  <si>
    <t xml:space="preserve">        Purchase of 1 unit Dekstop Computer</t>
  </si>
  <si>
    <t xml:space="preserve">        Purchase of 1 set Multi-hazard Early Warning Device</t>
  </si>
  <si>
    <t xml:space="preserve">        Purchase of 2 sets CPR Mannequin</t>
  </si>
  <si>
    <t xml:space="preserve"> </t>
  </si>
  <si>
    <t xml:space="preserve">        Purchase of 1 set Air-lifting Flat Bags</t>
  </si>
  <si>
    <t xml:space="preserve">        Purchase of 1 set Vehicle Stabilization Kit</t>
  </si>
  <si>
    <t xml:space="preserve">     Disaster Response, Rehabilitation and Recovery</t>
  </si>
  <si>
    <t xml:space="preserve">        Quick Response Fund</t>
  </si>
  <si>
    <t xml:space="preserve">         Provision of basic needs of evacuees, responders &amp; other staff on-duty (food, clothing, shelter, medicines &amp; others) </t>
  </si>
  <si>
    <t xml:space="preserve">              &amp; other services</t>
  </si>
  <si>
    <t xml:space="preserve">         Cash for work program every after calamities</t>
  </si>
  <si>
    <t xml:space="preserve">         Infrastructure rehabilitaion- rehab/repair/maintenance of calamity &amp; disaster damages</t>
  </si>
  <si>
    <t xml:space="preserve">         Gravelling of road shoulders &amp; backfilling potholes</t>
  </si>
  <si>
    <t xml:space="preserve">         Stockpiling of gravel and sand for regravelling of roadshoulders and backfilling potholes</t>
  </si>
  <si>
    <t xml:space="preserve">         Agricultural rehabilitation program for Agriculture, Fishery &amp; Livestock</t>
  </si>
  <si>
    <t xml:space="preserve">         Emergency Shelter Assistance</t>
  </si>
  <si>
    <t>06-331</t>
  </si>
  <si>
    <t xml:space="preserve">Total Utilization </t>
  </si>
  <si>
    <t>Unutilized Balance</t>
  </si>
  <si>
    <t>ARVIN FRANCIS N. LUMANG</t>
  </si>
  <si>
    <t>CDRRMO</t>
  </si>
  <si>
    <t>FDP Form 6 - Trust Fund Utilization</t>
  </si>
  <si>
    <t>CONSOLIDATED QUARTERLY REPORT ON GOVERNMENT PROJECTS, PROGRAMS or ACTIVITIES</t>
  </si>
  <si>
    <t xml:space="preserve">REGION: </t>
  </si>
  <si>
    <t xml:space="preserve">CITY/MUNICIPALITY: </t>
  </si>
  <si>
    <t>CITY OF BATAC</t>
  </si>
  <si>
    <t>Program or Project</t>
  </si>
  <si>
    <t>Location</t>
  </si>
  <si>
    <t>Total Cost</t>
  </si>
  <si>
    <t>Date Started</t>
  </si>
  <si>
    <t>Target Completion Date</t>
  </si>
  <si>
    <t>Project Status</t>
  </si>
  <si>
    <t>No. of Extensions, if any</t>
  </si>
  <si>
    <t>Remarks</t>
  </si>
  <si>
    <t>% of Completion</t>
  </si>
  <si>
    <t>Total Cost Incurred to Date</t>
  </si>
  <si>
    <t xml:space="preserve">     Philhealth Capitation</t>
  </si>
  <si>
    <t>2011-2017</t>
  </si>
  <si>
    <t>ongoing</t>
  </si>
  <si>
    <t xml:space="preserve">     Animal Bite Treatment Package</t>
  </si>
  <si>
    <t>February 2017</t>
  </si>
  <si>
    <t xml:space="preserve">     TB-DOTS</t>
  </si>
  <si>
    <t>2015-2017</t>
  </si>
  <si>
    <t xml:space="preserve">     HCI Charges </t>
  </si>
  <si>
    <t>2018-2019</t>
  </si>
  <si>
    <t>Share of the City-2012 7171 Excise Tax-</t>
  </si>
  <si>
    <t xml:space="preserve">     Construction/Rehabilitation of Farm to Market Road</t>
  </si>
  <si>
    <t>22 rural barangays</t>
  </si>
  <si>
    <t>October,2015</t>
  </si>
  <si>
    <t>completed</t>
  </si>
  <si>
    <t>Share of the City-Direct shares of Congressional Districts for the 2012 Excise Tax:</t>
  </si>
  <si>
    <t xml:space="preserve">     Farm to Market Road</t>
  </si>
  <si>
    <t>rural barangays</t>
  </si>
  <si>
    <t>November,2015</t>
  </si>
  <si>
    <t xml:space="preserve">     Purchase of Various Equipment</t>
  </si>
  <si>
    <t>43 barangays</t>
  </si>
  <si>
    <t xml:space="preserve">     Buy -back and Other Marketing</t>
  </si>
  <si>
    <t xml:space="preserve">     Programs for Critical Alternative crops to tobacco</t>
  </si>
  <si>
    <t xml:space="preserve">       </t>
  </si>
  <si>
    <t>Local Government Support Fund:</t>
  </si>
  <si>
    <t xml:space="preserve">     SALINTUBIG(Sagana at Ligtas na Tubig sa Lahat) Provision of Portable Water Supply</t>
  </si>
  <si>
    <t>For Final Billing</t>
  </si>
  <si>
    <t>Pimentel</t>
  </si>
  <si>
    <t>Maipalig</t>
  </si>
  <si>
    <t xml:space="preserve">     FY 2020 Local Government Support Fund-Assistance to Cities (Riverfront Promenade 3)</t>
  </si>
  <si>
    <t>Receipt of Fund- November 2021</t>
  </si>
  <si>
    <t>Notice to Proceed already issued to the Contractor.</t>
  </si>
  <si>
    <t xml:space="preserve">     Local Government Support Fund- Financial Assistance to LGUs (Procurement of Rescue Kit)</t>
  </si>
  <si>
    <t>Receipt of Fund -December 2022</t>
  </si>
  <si>
    <t>DEPARTMENT OF ENERGY</t>
  </si>
  <si>
    <t xml:space="preserve">     ER 1-94 COVID related projects of the City Government of Batac (from  the DOE)</t>
  </si>
  <si>
    <t>August 2020</t>
  </si>
  <si>
    <t>According to DOE, the balance of P6,164 will be used to purchase alcohol.</t>
  </si>
  <si>
    <t>DANGEROUS DRUGS BOARD</t>
  </si>
  <si>
    <t xml:space="preserve">     Financial Assistance-Dangerous Drugs Board</t>
  </si>
  <si>
    <t>Receipt of Fund- December 2021</t>
  </si>
  <si>
    <t>Project Ongoing</t>
  </si>
  <si>
    <t>DEPARTMENT OF HEALTH-CENTER FOR HEALTH DEVT. I</t>
  </si>
  <si>
    <t xml:space="preserve">     Generics Awareness Month</t>
  </si>
  <si>
    <t>Receipt of Fund- October 2022</t>
  </si>
  <si>
    <t>DEPARTMENT OF LABOR AND EMPLOYMENT RO1</t>
  </si>
  <si>
    <t xml:space="preserve">     DOLE Regional Office 1 (Provision of various Processing Equpment for Peanut Processing (Self-Employed with insuficient income)</t>
  </si>
  <si>
    <t>Notice to Proceed already issued to the Supplier</t>
  </si>
  <si>
    <t>DEPARTMENT OF AGRICULTURE RFO1</t>
  </si>
  <si>
    <t>Rehabilitation/Improvement of various small- scale irrigation projects (SSOPC) in City of Batac, Ilocos Norte</t>
  </si>
  <si>
    <t>Receipt of Fund- March 2023</t>
  </si>
  <si>
    <t>Kadiwa Program</t>
  </si>
  <si>
    <t>Receipt of Fund- April 2023</t>
  </si>
  <si>
    <t>Others:</t>
  </si>
  <si>
    <t xml:space="preserve">     C and G Environmental Management Corporation</t>
  </si>
  <si>
    <t>Receipt of Fund- September 2022</t>
  </si>
  <si>
    <t xml:space="preserve">     Commission on Population &amp; Development (Social Protection for Adolescent Mothers and their Children)</t>
  </si>
  <si>
    <t xml:space="preserve">     PBSP-CHO PMDT</t>
  </si>
  <si>
    <t>December 2017</t>
  </si>
  <si>
    <t xml:space="preserve">     Sustainable Development Goals-Family Based Actions for Children and their   Environment in the Slims (SDG FACES)</t>
  </si>
  <si>
    <t>November 2017</t>
  </si>
  <si>
    <t>not implemented</t>
  </si>
  <si>
    <t xml:space="preserve">     Cash Donation Support to PNCR-Ilocos Norte Chapter</t>
  </si>
  <si>
    <t>March 2017</t>
  </si>
  <si>
    <t xml:space="preserve">     Prizes for Most Outstanding Farmers</t>
  </si>
  <si>
    <t>January 2017</t>
  </si>
  <si>
    <t>Simplified Statement of Indebtedness, Payments and Balances (SIPB)</t>
  </si>
  <si>
    <t>FDPP Form 2 - Annual Statement of Indebtedness, Payments and Balances</t>
  </si>
  <si>
    <t>(DOF-BLGF Memorandum Circular No. 023-2019 dated September 19, 2019, Annex A)</t>
  </si>
  <si>
    <t>Statement of Indebtedness, Payments and Balances (SIPB)</t>
  </si>
  <si>
    <t>REGION I - ILOCOS REGION</t>
  </si>
  <si>
    <t>Instruction: Please prepare a Statement for each kind of loan.</t>
  </si>
  <si>
    <t>ITEM NO.</t>
  </si>
  <si>
    <t>PARTICULARS</t>
  </si>
  <si>
    <t>DETAILS</t>
  </si>
  <si>
    <t>LGU Income Classification</t>
  </si>
  <si>
    <t>fifth</t>
  </si>
  <si>
    <t>Date of Report</t>
  </si>
  <si>
    <t>2nd Quarter 2023</t>
  </si>
  <si>
    <r>
      <rPr>
        <sz val="11"/>
        <color rgb="FF000000"/>
        <rFont val="Calibri"/>
        <charset val="134"/>
      </rPr>
      <t>Lending Institution (</t>
    </r>
    <r>
      <rPr>
        <b/>
        <i/>
        <sz val="10"/>
        <color rgb="FF000000"/>
        <rFont val="Calibri"/>
        <charset val="134"/>
      </rPr>
      <t>Bank</t>
    </r>
    <r>
      <rPr>
        <i/>
        <sz val="10"/>
        <color rgb="FF000000"/>
        <rFont val="Calibri"/>
        <charset val="134"/>
      </rPr>
      <t xml:space="preserve"> or </t>
    </r>
    <r>
      <rPr>
        <b/>
        <i/>
        <sz val="10"/>
        <color rgb="FF000000"/>
        <rFont val="Calibri"/>
        <charset val="134"/>
      </rPr>
      <t>Creditor</t>
    </r>
    <r>
      <rPr>
        <sz val="11"/>
        <color rgb="FF000000"/>
        <rFont val="Calibri"/>
        <charset val="134"/>
      </rPr>
      <t>)</t>
    </r>
  </si>
  <si>
    <t>n/a</t>
  </si>
  <si>
    <t>Certificate Number - NDSC/BC</t>
  </si>
  <si>
    <t>Date of Certification - NDSC/BC</t>
  </si>
  <si>
    <t>Monetary Board (MB) Resolution Number</t>
  </si>
  <si>
    <t>Date of MB Opinion</t>
  </si>
  <si>
    <t>Date of Approval Loan</t>
  </si>
  <si>
    <t>Amount Approved*</t>
  </si>
  <si>
    <t>Maturity Date</t>
  </si>
  <si>
    <r>
      <rPr>
        <sz val="11"/>
        <color rgb="FF000000"/>
        <rFont val="Calibri"/>
        <charset val="134"/>
      </rPr>
      <t>Type of Indebtedness Instrument (</t>
    </r>
    <r>
      <rPr>
        <b/>
        <i/>
        <sz val="10"/>
        <color rgb="FF000000"/>
        <rFont val="Calibri"/>
        <charset val="134"/>
      </rPr>
      <t>Loan, Bond or other form of indebtedness</t>
    </r>
    <r>
      <rPr>
        <sz val="11"/>
        <color rgb="FF000000"/>
        <rFont val="Calibri"/>
        <charset val="134"/>
      </rPr>
      <t>)</t>
    </r>
  </si>
  <si>
    <t>Purpose of Indebtedness</t>
  </si>
  <si>
    <t>Terms and Conditions: Fixed or Variable</t>
  </si>
  <si>
    <t>Terms and Conditions: No. of Years of Indebtedness</t>
  </si>
  <si>
    <t>Terms and Conditions: Interest Rate</t>
  </si>
  <si>
    <r>
      <rPr>
        <sz val="11"/>
        <color rgb="FF000000"/>
        <rFont val="Calibri"/>
        <charset val="134"/>
      </rPr>
      <t>Terms and Conditions: Grace Period (</t>
    </r>
    <r>
      <rPr>
        <b/>
        <i/>
        <sz val="10"/>
        <color rgb="FF000000"/>
        <rFont val="Calibri"/>
        <charset val="134"/>
      </rPr>
      <t>Number of Months or Years</t>
    </r>
    <r>
      <rPr>
        <sz val="11"/>
        <color rgb="FF000000"/>
        <rFont val="Calibri"/>
        <charset val="134"/>
      </rPr>
      <t>)</t>
    </r>
  </si>
  <si>
    <t>Frequency of Payment</t>
  </si>
  <si>
    <t>Annual Amortization: Principal</t>
  </si>
  <si>
    <t>Annual Amortization: Interest</t>
  </si>
  <si>
    <t>Annual Amortization: Gross Receipt Tax (GRT)</t>
  </si>
  <si>
    <t>Starting Date of Payment</t>
  </si>
  <si>
    <t>Cumulative Payment from Starting Date: Principal</t>
  </si>
  <si>
    <t>Cumulative Payment from Starting Date: Interest</t>
  </si>
  <si>
    <t>Cumulative Payment from Starting Date: GRT</t>
  </si>
  <si>
    <r>
      <rPr>
        <sz val="11"/>
        <color rgb="FF000000"/>
        <rFont val="Calibri"/>
        <charset val="134"/>
      </rPr>
      <t>Total Amount Released (</t>
    </r>
    <r>
      <rPr>
        <b/>
        <i/>
        <sz val="10"/>
        <color rgb="FF000000"/>
        <rFont val="Calibri"/>
        <charset val="134"/>
      </rPr>
      <t>Availment as of date</t>
    </r>
    <r>
      <rPr>
        <sz val="11"/>
        <color rgb="FF000000"/>
        <rFont val="Calibri"/>
        <charset val="134"/>
      </rPr>
      <t>)</t>
    </r>
  </si>
  <si>
    <r>
      <rPr>
        <sz val="11"/>
        <color rgb="FF000000"/>
        <rFont val="Calibri"/>
        <charset val="134"/>
      </rPr>
      <t>Remaining Balance to Date / Undrawn Amount (</t>
    </r>
    <r>
      <rPr>
        <b/>
        <i/>
        <sz val="10"/>
        <color rgb="FF000000"/>
        <rFont val="Calibri"/>
        <charset val="134"/>
      </rPr>
      <t>Line 9-25=26</t>
    </r>
    <r>
      <rPr>
        <sz val="11"/>
        <color rgb="FF000000"/>
        <rFont val="Calibri"/>
        <charset val="134"/>
      </rPr>
      <t>)</t>
    </r>
  </si>
  <si>
    <r>
      <rPr>
        <sz val="11"/>
        <color rgb="FF000000"/>
        <rFont val="Calibri"/>
        <charset val="134"/>
      </rPr>
      <t>Outstanding Loan Balance After Principal Payment (</t>
    </r>
    <r>
      <rPr>
        <b/>
        <i/>
        <sz val="10"/>
        <color rgb="FF000000"/>
        <rFont val="Calibri"/>
        <charset val="134"/>
      </rPr>
      <t>Line 9-22=27</t>
    </r>
    <r>
      <rPr>
        <sz val="11"/>
        <color rgb="FF000000"/>
        <rFont val="Calibri"/>
        <charset val="134"/>
      </rPr>
      <t>)</t>
    </r>
  </si>
  <si>
    <t>Arrears: Principal (if any)</t>
  </si>
  <si>
    <t>Arrears: Interest (if any)</t>
  </si>
  <si>
    <t>Collateral Security</t>
  </si>
  <si>
    <t>Deposit to Bond Sinking Fund for the Year</t>
  </si>
  <si>
    <t>Sinking Fund Balance to Date, if any</t>
  </si>
  <si>
    <t>Breakdown of Fees and Other Related Costs (of loan)</t>
  </si>
  <si>
    <t>Other Relevant Terms and Conditions (of loan)</t>
  </si>
  <si>
    <t>Certified Correct  by:</t>
  </si>
  <si>
    <t>Date Issued:</t>
  </si>
  <si>
    <t xml:space="preserve">VANNY C. GAMET </t>
  </si>
  <si>
    <t>Acting City Treasurer</t>
  </si>
  <si>
    <t>Note:</t>
  </si>
  <si>
    <t>*Please indicate if on a staggered basis.</t>
  </si>
  <si>
    <t>FDP Form 9 - Statement of Cash Flow</t>
  </si>
  <si>
    <t>(BLGF Memorandum Circular No. 09 - 2012 dated February 21, 2012, Annex 2)</t>
  </si>
  <si>
    <t>STATEMENT OF CASH FLOWS</t>
  </si>
  <si>
    <t>ALL FUNDS</t>
  </si>
  <si>
    <r>
      <rPr>
        <b/>
        <sz val="12"/>
        <color theme="1"/>
        <rFont val="Times New Roman"/>
        <charset val="134"/>
      </rPr>
      <t xml:space="preserve">REGION:     </t>
    </r>
    <r>
      <rPr>
        <b/>
        <u/>
        <sz val="12"/>
        <color theme="1"/>
        <rFont val="Times New Roman"/>
        <charset val="134"/>
      </rPr>
      <t xml:space="preserve">          I         </t>
    </r>
  </si>
  <si>
    <r>
      <rPr>
        <b/>
        <sz val="12"/>
        <color theme="1"/>
        <rFont val="Times New Roman"/>
        <charset val="134"/>
      </rPr>
      <t xml:space="preserve">      CALENDAR YEAR:  </t>
    </r>
    <r>
      <rPr>
        <b/>
        <u/>
        <sz val="12"/>
        <color theme="1"/>
        <rFont val="Times New Roman"/>
        <charset val="134"/>
      </rPr>
      <t xml:space="preserve">    2023     </t>
    </r>
  </si>
  <si>
    <r>
      <rPr>
        <b/>
        <sz val="12"/>
        <color theme="1"/>
        <rFont val="Times New Roman"/>
        <charset val="134"/>
      </rPr>
      <t xml:space="preserve">PROVINCE:     </t>
    </r>
    <r>
      <rPr>
        <b/>
        <u/>
        <sz val="12"/>
        <color theme="1"/>
        <rFont val="Times New Roman"/>
        <charset val="134"/>
      </rPr>
      <t xml:space="preserve">    ILOCOS NORTE    </t>
    </r>
  </si>
  <si>
    <r>
      <t xml:space="preserve">      QUARTER:    </t>
    </r>
    <r>
      <rPr>
        <b/>
        <u/>
        <sz val="12"/>
        <color theme="1"/>
        <rFont val="Times New Roman"/>
        <charset val="134"/>
      </rPr>
      <t xml:space="preserve">     3    </t>
    </r>
  </si>
  <si>
    <r>
      <rPr>
        <b/>
        <sz val="12"/>
        <color theme="1"/>
        <rFont val="Times New Roman"/>
        <charset val="134"/>
      </rPr>
      <t xml:space="preserve">CITY/MUNICIPALITY:  </t>
    </r>
    <r>
      <rPr>
        <b/>
        <u/>
        <sz val="12"/>
        <color theme="1"/>
        <rFont val="Times New Roman"/>
        <charset val="134"/>
      </rPr>
      <t xml:space="preserve">     CITY OF BATAC    </t>
    </r>
  </si>
  <si>
    <t>Cash Flows from Operating Activities:</t>
  </si>
  <si>
    <t>Cash Inflows:</t>
  </si>
  <si>
    <t>AUG</t>
  </si>
  <si>
    <t>SEPT</t>
  </si>
  <si>
    <t>TOTAL</t>
  </si>
  <si>
    <t>Collection from Taxpayers</t>
  </si>
  <si>
    <t>Share from Internal Revenue Collections</t>
  </si>
  <si>
    <t>Receipts from Sale of Goods or Services</t>
  </si>
  <si>
    <t>Interest Income</t>
  </si>
  <si>
    <t xml:space="preserve">Dividend Income </t>
  </si>
  <si>
    <t>Other Receipts</t>
  </si>
  <si>
    <t>Total Cash Inflows</t>
  </si>
  <si>
    <t>Cash Outflows:</t>
  </si>
  <si>
    <t>Payments:</t>
  </si>
  <si>
    <t>To Suppliers/Creditors</t>
  </si>
  <si>
    <t>To Employees</t>
  </si>
  <si>
    <t>Other Expenses</t>
  </si>
  <si>
    <t>Total Cash Outflows</t>
  </si>
  <si>
    <t>Net Cash from Operating Activities</t>
  </si>
  <si>
    <t>Cash Flows from Investing Activities</t>
  </si>
  <si>
    <t>From Sale of Property, Plant and Equipment</t>
  </si>
  <si>
    <t>From Sale of Debt Securities of Other Entities</t>
  </si>
  <si>
    <t>From Collection of Principal on Loans</t>
  </si>
  <si>
    <t>to Other Entities</t>
  </si>
  <si>
    <t>To Purchase Property, Plant &amp; Equipment</t>
  </si>
  <si>
    <t>To Purchase Debt Securities of Other Entities</t>
  </si>
  <si>
    <t>To Grant/Make Loans to Other Entities</t>
  </si>
  <si>
    <t>Net Cash from Investing Activities</t>
  </si>
  <si>
    <t>Cash Flows from Financing Activities</t>
  </si>
  <si>
    <t>From Issuance of Debt Securities</t>
  </si>
  <si>
    <t>From Acquisition of Loan</t>
  </si>
  <si>
    <t>Retirement/Redemption of Debt Securities</t>
  </si>
  <si>
    <t>Payment of Loan Amortization</t>
  </si>
  <si>
    <t>Net Cash from Financing Activities</t>
  </si>
  <si>
    <t xml:space="preserve">Net Increase in Cash </t>
  </si>
  <si>
    <t>Cash Beginning of the Period, January 1, 2023</t>
  </si>
  <si>
    <t>Cash at the End of the Period, June 30, 2023</t>
  </si>
  <si>
    <t>Accountant III, Acting City Accountant</t>
  </si>
  <si>
    <t>BUREAU OF LOCAL GOVERNMENT FINANCE
DEPARTMENT OF FINANCE
http://blgf.gov.ph/</t>
  </si>
  <si>
    <t>STATEMENT OF RECEIPTS AND EXPENDITURES</t>
  </si>
  <si>
    <t>LGU:</t>
  </si>
  <si>
    <t>Period Covered:</t>
  </si>
  <si>
    <t>Income Target/ Budget Appropriation</t>
  </si>
  <si>
    <t>General Fund</t>
  </si>
  <si>
    <t>SEF</t>
  </si>
  <si>
    <t>% of General + SEF to Total Income (GF+SEF)</t>
  </si>
  <si>
    <t>LOCAL SOURCES</t>
  </si>
  <si>
    <t>TAX REVENUE</t>
  </si>
  <si>
    <t xml:space="preserve">     Real Property Tax</t>
  </si>
  <si>
    <t xml:space="preserve">     Tax on Business</t>
  </si>
  <si>
    <t>0.00</t>
  </si>
  <si>
    <t xml:space="preserve">     Other Taxes</t>
  </si>
  <si>
    <t>NON-TAX REVENUE</t>
  </si>
  <si>
    <t xml:space="preserve">     Regulatory Fees (Permits and Licenses)</t>
  </si>
  <si>
    <t xml:space="preserve">     Service/User Charges (Service Income)</t>
  </si>
  <si>
    <t xml:space="preserve">     Receipts from Economic Enterprises (Business Income)</t>
  </si>
  <si>
    <t xml:space="preserve">     Other Receipts (Other General Income)</t>
  </si>
  <si>
    <t>EXTERNAL SOURCES</t>
  </si>
  <si>
    <t xml:space="preserve">     Other Shares from National Tax Collections</t>
  </si>
  <si>
    <t xml:space="preserve">     Inter-Local Transfers</t>
  </si>
  <si>
    <t xml:space="preserve">     Extraordinary Receipts/Grants/Donations/Aids</t>
  </si>
  <si>
    <t>TOTAL CURRENT OPERATING INCOME</t>
  </si>
  <si>
    <t>100.00 %</t>
  </si>
  <si>
    <t>ADD: SUPPLEMENTAL BUDGET (UNAPPROPRIATED SURPLUS) FOR CURRENT OPERATING EXPENDITURES</t>
  </si>
  <si>
    <t/>
  </si>
  <si>
    <t>TOTAL AVAILABLE FOR CURRENT OPERATING EXPENDITURES</t>
  </si>
  <si>
    <t>LESS: CURRENT OPERATING EXPENDITURES (PS + MOOE + FE)</t>
  </si>
  <si>
    <t xml:space="preserve">    General Public Services</t>
  </si>
  <si>
    <t xml:space="preserve">    Education, Culture &amp; Sports/Manpower Development</t>
  </si>
  <si>
    <t xml:space="preserve">    Health, Nutrition &amp; Population Control</t>
  </si>
  <si>
    <t xml:space="preserve">    Labor and Employment</t>
  </si>
  <si>
    <t xml:space="preserve">    Housing and Community Development</t>
  </si>
  <si>
    <t>0.00 %</t>
  </si>
  <si>
    <t xml:space="preserve">    Social Services and Social Welfare</t>
  </si>
  <si>
    <t xml:space="preserve">    Economic Services</t>
  </si>
  <si>
    <t xml:space="preserve">    Debt Service (FE) (Interest Expense &amp; Other Charges)</t>
  </si>
  <si>
    <t>TOTAL CURRENT OPERATING EXPENDITURES</t>
  </si>
  <si>
    <t>NET OPERATING INCOME/(LOSS) FROM CURRENT OPERATIONS</t>
  </si>
  <si>
    <t>ADD: NON-INCOME RECEIPTS</t>
  </si>
  <si>
    <t>CAPITAL/INVESTMENT RECEIPTS</t>
  </si>
  <si>
    <t xml:space="preserve">     Proceeds from Sale of Assets</t>
  </si>
  <si>
    <t xml:space="preserve">     Proceeds from Sale of Debt Securities of Other Entities</t>
  </si>
  <si>
    <t xml:space="preserve">     Collection of Loans Receivables</t>
  </si>
  <si>
    <t>RECEIPTS FROM LOANS AND BORROWINGS (Payable)</t>
  </si>
  <si>
    <t xml:space="preserve">     Acquisition of Loans</t>
  </si>
  <si>
    <t xml:space="preserve">     Issuance of Bonds</t>
  </si>
  <si>
    <t>OTHER NON-INCOME RECEIPTS</t>
  </si>
  <si>
    <t>TOTAL NON-INCOME RECEIPTS</t>
  </si>
  <si>
    <t>ADD: SUPPLEMENTAL BUDGET FOR CAPITAL OUTLAY</t>
  </si>
  <si>
    <t>TOTAL AMOUNT AVAILABLE FOR CAPITAL EXPENDITURES</t>
  </si>
  <si>
    <t>LESS: NON-OPERATING EXPENDITURES</t>
  </si>
  <si>
    <t>CAPITAL/INVESTMENT EXPENDITURES</t>
  </si>
  <si>
    <t xml:space="preserve">    Purchase/Construct of Property Plant and Equipment  (Assets/Capital Outlay)</t>
  </si>
  <si>
    <t xml:space="preserve">    Purchase of Debt Securities of Other Entities (Investment Outlay)</t>
  </si>
  <si>
    <t xml:space="preserve">    Grant/Make Loan to Other Entities (Investment Outlay)</t>
  </si>
  <si>
    <t>DEBT SERVICE (Principal Cost)</t>
  </si>
  <si>
    <t xml:space="preserve">    Payment of Loan Amortization</t>
  </si>
  <si>
    <t xml:space="preserve">    Retirement/Redemption of Bonds/Debt Securities</t>
  </si>
  <si>
    <t>OTHER NON-OPERATING EXPENDITURES</t>
  </si>
  <si>
    <t>TOTAL NON-OPERATING EXPENDITURES</t>
  </si>
  <si>
    <t>NET INCREASE/(DECREASE) IN FUNDS</t>
  </si>
  <si>
    <t>ADD: CASH BALANCE, BEGINNING</t>
  </si>
  <si>
    <t>FUND/CASH AVAILABLE</t>
  </si>
  <si>
    <t>Less: Payment of Prior Year/s Accounts Payable</t>
  </si>
  <si>
    <t>CONTINUING  APPROPRIATION</t>
  </si>
  <si>
    <t>ADD: ADVANCE PAYMENT FOR RPT</t>
  </si>
  <si>
    <t>FUND/CASH BALANCE, END</t>
  </si>
  <si>
    <t>GF</t>
  </si>
  <si>
    <t>Amount set aside to finance projects with appropriations</t>
  </si>
  <si>
    <t xml:space="preserve">     provided in the previous years (Continuing appropriations)</t>
  </si>
  <si>
    <t>Amount set aside for payment of Accounts Payable</t>
  </si>
  <si>
    <t>Amount set aside for Obligation not yet Due and Demandable</t>
  </si>
  <si>
    <t>Amount Available for appropriations/operations</t>
  </si>
  <si>
    <t>Total Assets (net of accumulated depreciation)</t>
  </si>
  <si>
    <t>Certified correct:</t>
  </si>
  <si>
    <t>VANNY C. GAMET</t>
  </si>
  <si>
    <t xml:space="preserve">Generated by GARCIA, VERONICa DIRIC on </t>
  </si>
  <si>
    <t>15/03/2023 1.51 PM</t>
  </si>
  <si>
    <t>FDP  Form 10a-Bid Results on Goods &amp; Services</t>
  </si>
  <si>
    <t>Republic of the Philippines</t>
  </si>
  <si>
    <t>GOODS &amp; SERVICES BID-OUT</t>
  </si>
  <si>
    <t>JULY-SEPTEMBER</t>
  </si>
  <si>
    <t>No.</t>
  </si>
  <si>
    <t>BID ID No.</t>
  </si>
  <si>
    <t xml:space="preserve"> Name of Project</t>
  </si>
  <si>
    <t>Approved Budget for Contract              (In Php)</t>
  </si>
  <si>
    <t>Winning Bidder</t>
  </si>
  <si>
    <t>Name of  Supplier</t>
  </si>
  <si>
    <t xml:space="preserve"> Address of Bidder</t>
  </si>
  <si>
    <t>Bid Amount       (In Php)</t>
  </si>
  <si>
    <t>Date of Bidding</t>
  </si>
  <si>
    <t>Pre-Proc Conference</t>
  </si>
  <si>
    <t>Pre-bid Conference</t>
  </si>
  <si>
    <t>PURCHASE OF FUEL FOR STOCKPILING OF GRAVEL AND SAND FOR REGRAVELING OF ROAD SHOULDERS AND BACKFILLING OF POTHOLES</t>
  </si>
  <si>
    <t>TRI-P FUEL AND OIL DISTRIBUTOR</t>
  </si>
  <si>
    <t>City of Batac</t>
  </si>
  <si>
    <t>July 03, 2023</t>
  </si>
  <si>
    <t>May 15, 2023</t>
  </si>
  <si>
    <t>June 21, 2023</t>
  </si>
  <si>
    <t>PURCHASE OF 1 UNIT PHOTOCOPIER AND 1 UNIT DOCUMENT SCANNER</t>
  </si>
  <si>
    <t>SONKKENS OFFICE EQUIPMENT TRADING</t>
  </si>
  <si>
    <t>Lipa City, Batangas</t>
  </si>
  <si>
    <t>July 05, 2023</t>
  </si>
  <si>
    <t>-</t>
  </si>
  <si>
    <t>PURCHASE OF VACCINES FOR THE NATIONAL IMMUNIZATION PROGRAM “BATA-BATACQUEÑO, PROTEKTADO</t>
  </si>
  <si>
    <t>ABM- A BUILDER MARKETING</t>
  </si>
  <si>
    <t>Laoag City</t>
  </si>
  <si>
    <t>July 12, 2023</t>
  </si>
  <si>
    <t>PURCHASE OF AIR CONDITIONING UNIT</t>
  </si>
  <si>
    <t>DIAMZON &amp; GOPEZ REFRIGERATION &amp; AIRCON IND. CO.</t>
  </si>
  <si>
    <t>San Fernando City, Pampanga</t>
  </si>
  <si>
    <t>PURCHASE OF VARIOUS LABORATORY SUPPLIES</t>
  </si>
  <si>
    <t>PURCHASE OF VARIOUS MATERIALS FOR THE MAINTENANCE OF HEAVY EQUIPMENT</t>
  </si>
  <si>
    <t>JOHN-HENRY CAR CARE CENTER</t>
  </si>
  <si>
    <t>PURCHASE OF GROCERY ITEMS FOR THE FOOD PACK DISTRIBUTION TO PWDs</t>
  </si>
  <si>
    <t>NEW JAVIER TRADING CORPORATION</t>
  </si>
  <si>
    <t>Bantay Ilocos Sur</t>
  </si>
  <si>
    <t>July 14, 2023</t>
  </si>
  <si>
    <t>PURCHASE OF FUEL FOR FARM MACHINERY SERVICE TO FARMERS</t>
  </si>
  <si>
    <t>July 19, 2023</t>
  </si>
  <si>
    <t>PURCHASE OF JANITORIAL, CLEANING AND OTHER SUPPLIES AND MATERIALS</t>
  </si>
  <si>
    <t>July 24, 2023</t>
  </si>
  <si>
    <t>April 14, 2023</t>
  </si>
  <si>
    <t>PURCHASE OF VARIOUS LABORATORY REAGENTS</t>
  </si>
  <si>
    <t>BDSCIENTIA MEDICAL AND DIAGNOSTIC SUPPLIES</t>
  </si>
  <si>
    <t>Baguio City</t>
  </si>
  <si>
    <t>May 29, 2023</t>
  </si>
  <si>
    <t>PURCHASE OF VITAMINS FOR MICRONUTRIENT SUPPLEMENTATION</t>
  </si>
  <si>
    <t>June 9, 2023</t>
  </si>
  <si>
    <t>PURCHASE OF VARIOUS MEDICINES AND VACCINES FOR THE CITY HEALTH OFFICE</t>
  </si>
  <si>
    <t>PURCHASE OF VACCINES FOR ANTI-RABIES PREVENTION AND CONTROL FOR THE THIRD AND FOURTH QUARTER OF 2023</t>
  </si>
  <si>
    <t>PURCHASE OF PIGLETS, FEED, AND MEDICINES TO BE DISTRIBUTED TO AFFECTED HOG RAISERS DUE TO AFRICAN SWINE FEVER</t>
  </si>
  <si>
    <t>STY BATAC-AGRO INDUSTRIAL TRADING</t>
  </si>
  <si>
    <t>August 4, 2023</t>
  </si>
  <si>
    <t>August 30, 2023</t>
  </si>
  <si>
    <t>PURCHASE OF PRINTERS FOR USE OF VARIOUS OFFICES, PUBLIC ELEMENTARY AND HIGH SCHOOLS</t>
  </si>
  <si>
    <t>MSTRIT.COM COMPUTER MARKETING AND SERVICES</t>
  </si>
  <si>
    <t>PURCHASE OF LAPTOP COMPUTERS FOR USE OF VARIOUS OFFICES</t>
  </si>
  <si>
    <t>PURCHASE OF DESKTOP COMPUTERS FOR USE OF VARIOUS OFFICES</t>
  </si>
  <si>
    <t>PURCHASE OF OFFICE EQUIPMENT (SMART TV AND SOUND SYSTEM) FOR SCHOOLS</t>
  </si>
  <si>
    <t>MAXCORE TECHNOLGIES, INC.</t>
  </si>
  <si>
    <t>Makati City, Metro Manila</t>
  </si>
  <si>
    <t>PURCHASE OF LAPTOP COMPUTERS AND PRINTER FOR USE OF DIFFERENT SCHOOLS OF THE CITY OF BATAC</t>
  </si>
  <si>
    <t>IEQUITY TECHNOLOGIES CORPORATION</t>
  </si>
  <si>
    <t>Ortigas CTR., San Antonio, Pasig City</t>
  </si>
  <si>
    <t>x-x-x-x-x-x-x-x-x</t>
  </si>
  <si>
    <t>We hereby certify that we have reviewed the contents and hereby attest to
the veracity and correctness of the data or information contained in this 
document.</t>
  </si>
  <si>
    <t>MICHELL G. MANUEL, CE.</t>
  </si>
  <si>
    <t xml:space="preserve">BAC Secretariat Head </t>
  </si>
  <si>
    <t>BAC Chairperson</t>
  </si>
  <si>
    <t>FDP  Form 10a-Bid Results on Civil Works</t>
  </si>
  <si>
    <t>CIVIL WORKS BID-OUT</t>
  </si>
  <si>
    <t>BATAC CITY</t>
  </si>
  <si>
    <t>Name of Project</t>
  </si>
  <si>
    <t>Approved Budget for Contract                      (In Php)</t>
  </si>
  <si>
    <t>Name &amp; Address</t>
  </si>
  <si>
    <t xml:space="preserve">Bid Amount (In Php) </t>
  </si>
  <si>
    <t>Bidding Date</t>
  </si>
  <si>
    <t>Contract Duration (In Calendar Days base on pow)</t>
  </si>
  <si>
    <t>Contract End Date</t>
  </si>
  <si>
    <t>NOTICE OF AWARD DATE</t>
  </si>
  <si>
    <t>DATE OF PRE-PROC</t>
  </si>
  <si>
    <t>NONE</t>
  </si>
  <si>
    <t>x-x-x-x-x-x-x-x-x-x-x-x-x-x-x-x</t>
  </si>
  <si>
    <t>MARK ANGELO V. SABAS</t>
  </si>
  <si>
    <t>CAUTION:</t>
  </si>
  <si>
    <t>TO REDUCE THE RISK OF UPLOADING WRONG TEMPLATE FOR THIS DOCUMENT, DO NOT EDIT/DELETE THIS SHEET.</t>
  </si>
  <si>
    <t>FROM:</t>
  </si>
  <si>
    <t>FDPP TEAM</t>
  </si>
  <si>
    <t>v2</t>
  </si>
  <si>
    <t>Batac City, Ilocos Norte</t>
  </si>
  <si>
    <t>Q3, 2023</t>
  </si>
  <si>
    <t>136,565,319.17</t>
  </si>
  <si>
    <t>118,187,856.52</t>
  </si>
  <si>
    <t>13,487,480.10</t>
  </si>
  <si>
    <t>131,675,336.62</t>
  </si>
  <si>
    <t>18.86 %</t>
  </si>
  <si>
    <t>81,222,702.17</t>
  </si>
  <si>
    <t>67,524,904.58</t>
  </si>
  <si>
    <t>81,012,384.68</t>
  </si>
  <si>
    <t>11.60 %</t>
  </si>
  <si>
    <t>32,797,702.17</t>
  </si>
  <si>
    <t>18,069,238.38</t>
  </si>
  <si>
    <t>31,556,718.48</t>
  </si>
  <si>
    <t>4.52 %</t>
  </si>
  <si>
    <t>45,895,000.00</t>
  </si>
  <si>
    <t>46,590,110.46</t>
  </si>
  <si>
    <t>6.67 %</t>
  </si>
  <si>
    <t>2,530,000.00</t>
  </si>
  <si>
    <t>2,865,555.74</t>
  </si>
  <si>
    <t>0.41 %</t>
  </si>
  <si>
    <t>55,342,617.00</t>
  </si>
  <si>
    <t>50,662,951.94</t>
  </si>
  <si>
    <t>7.26 %</t>
  </si>
  <si>
    <t>13,003,600.00</t>
  </si>
  <si>
    <t>14,982,027.30</t>
  </si>
  <si>
    <t>2.15 %</t>
  </si>
  <si>
    <t>9,657,000.00</t>
  </si>
  <si>
    <t>9,292,784.26</t>
  </si>
  <si>
    <t>1.33 %</t>
  </si>
  <si>
    <t>30,682,017.00</t>
  </si>
  <si>
    <t>24,788,048.13</t>
  </si>
  <si>
    <t>3.55 %</t>
  </si>
  <si>
    <t>2,000,000.00</t>
  </si>
  <si>
    <t>1,600,092.25</t>
  </si>
  <si>
    <t>0.23 %</t>
  </si>
  <si>
    <t>634,039,219.00</t>
  </si>
  <si>
    <t>566,505,036.05</t>
  </si>
  <si>
    <t>81.14 %</t>
  </si>
  <si>
    <t xml:space="preserve">     National Tax Allotment</t>
  </si>
  <si>
    <t>473,163,844.50</t>
  </si>
  <si>
    <t>67.77 %</t>
  </si>
  <si>
    <t>92,894,034.95</t>
  </si>
  <si>
    <t>13.31 %</t>
  </si>
  <si>
    <t>177,156.60</t>
  </si>
  <si>
    <t>0.03 %</t>
  </si>
  <si>
    <t>270,000.00</t>
  </si>
  <si>
    <t>0.04 %</t>
  </si>
  <si>
    <t>770,604,538.17</t>
  </si>
  <si>
    <t>684,692,892.57</t>
  </si>
  <si>
    <t>698,180,372.67</t>
  </si>
  <si>
    <t>190,981,382.19</t>
  </si>
  <si>
    <t>68.10 %</t>
  </si>
  <si>
    <t>4,789,123.55</t>
  </si>
  <si>
    <t>1.71 %</t>
  </si>
  <si>
    <t>22,542,728.24</t>
  </si>
  <si>
    <t>8.04 %</t>
  </si>
  <si>
    <t>1,896,966.61</t>
  </si>
  <si>
    <t>0.68 %</t>
  </si>
  <si>
    <t>19,159,900.87</t>
  </si>
  <si>
    <t>6.83 %</t>
  </si>
  <si>
    <t>41,080,017.08</t>
  </si>
  <si>
    <t>14.65 %</t>
  </si>
  <si>
    <t>275,660,994.99</t>
  </si>
  <si>
    <t>280,450,118.54</t>
  </si>
  <si>
    <t>409,031,897.58</t>
  </si>
  <si>
    <t>8,698,356.55</t>
  </si>
  <si>
    <t>417,730,254.13</t>
  </si>
  <si>
    <t>3,806,357.62</t>
  </si>
  <si>
    <t>405,225,539.96</t>
  </si>
  <si>
    <t>413,923,896.51</t>
  </si>
  <si>
    <t>2,122,907,045.49</t>
  </si>
  <si>
    <t>2,100,418,615.47</t>
  </si>
  <si>
    <t>22,488,430.02</t>
  </si>
  <si>
    <t>2,893,511,583.66</t>
  </si>
  <si>
    <t>2,505,644,155.43</t>
  </si>
  <si>
    <t>31,186,786.57</t>
  </si>
  <si>
    <t>2,536,830,942.00</t>
  </si>
  <si>
    <t>194,024,595.03</t>
  </si>
  <si>
    <t>190,363,459.33</t>
  </si>
  <si>
    <t>3,661,135.70</t>
  </si>
  <si>
    <t>24,941,113.40</t>
  </si>
  <si>
    <t>33,024.64</t>
  </si>
  <si>
    <t>23,589.02</t>
  </si>
  <si>
    <t>56,613.66</t>
  </si>
  <si>
    <t>2,699,486,988.63</t>
  </si>
  <si>
    <t>2,290,372,607.34</t>
  </si>
  <si>
    <t>27,549,239.89</t>
  </si>
  <si>
    <t>2,317,921,847.23</t>
  </si>
  <si>
    <t>QUARTER:   3 (SEPTEMBER)</t>
  </si>
  <si>
    <t>OBRE #</t>
  </si>
  <si>
    <t>february</t>
  </si>
  <si>
    <t>march</t>
  </si>
  <si>
    <t>april</t>
  </si>
  <si>
    <t>may</t>
  </si>
  <si>
    <t>june</t>
  </si>
  <si>
    <t>july</t>
  </si>
  <si>
    <t>august</t>
  </si>
  <si>
    <t>september</t>
  </si>
  <si>
    <t>october</t>
  </si>
  <si>
    <t>november</t>
  </si>
  <si>
    <t>december</t>
  </si>
  <si>
    <t>09-171</t>
  </si>
  <si>
    <t>08-063</t>
  </si>
  <si>
    <t>08-064</t>
  </si>
  <si>
    <t>08-252</t>
  </si>
  <si>
    <t>08-253</t>
  </si>
  <si>
    <t>08-260</t>
  </si>
  <si>
    <t>08-261</t>
  </si>
  <si>
    <t>08-430</t>
  </si>
  <si>
    <t>09-353</t>
  </si>
  <si>
    <t>08-315</t>
  </si>
  <si>
    <t>09-306</t>
  </si>
  <si>
    <t>08-393</t>
  </si>
  <si>
    <t>09-406</t>
  </si>
  <si>
    <t>09-184</t>
  </si>
  <si>
    <t>09-146</t>
  </si>
  <si>
    <t>09-151</t>
  </si>
  <si>
    <t>IMPLEMENTED</t>
  </si>
  <si>
    <t>IMPELEMENTED</t>
  </si>
  <si>
    <t>PROCUREMENT ON GOING</t>
  </si>
  <si>
    <t>Third Quarter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</si>
</sst>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_-;\-* #,##0.00_-;_-* &quot;-&quot;??_-;_-@_-"/>
    <numFmt numFmtId="165" formatCode="[$-3409]mmmm\ dd\,\ yyyy;@"/>
    <numFmt numFmtId="166" formatCode="mm/dd/yy;@"/>
    <numFmt numFmtId="167" formatCode="[$-409]mmmm\ d\,\ yyyy;@"/>
    <numFmt numFmtId="168" formatCode="[$-409]d\-mmm\-yyyy;@"/>
  </numFmts>
  <fonts count="91">
    <font>
      <sz val="11"/>
      <color rgb="FF000000"/>
      <name val="Calibri"/>
      <charset val="134"/>
    </font>
    <font>
      <b/>
      <sz val="18"/>
      <color rgb="FFFF0000"/>
      <name val="Calibri"/>
      <charset val="134"/>
    </font>
    <font>
      <b/>
      <sz val="11"/>
      <color rgb="FF000000"/>
      <name val="Calibri"/>
      <charset val="134"/>
    </font>
    <font>
      <sz val="11"/>
      <color theme="1"/>
      <name val="Calibri"/>
      <charset val="134"/>
      <scheme val="minor"/>
    </font>
    <font>
      <sz val="11"/>
      <color theme="1"/>
      <name val="Cambria"/>
      <charset val="134"/>
      <scheme val="major"/>
    </font>
    <font>
      <sz val="12"/>
      <color indexed="8"/>
      <name val="Cambria"/>
      <charset val="134"/>
      <scheme val="major"/>
    </font>
    <font>
      <b/>
      <sz val="12"/>
      <color indexed="8"/>
      <name val="Cambria"/>
      <charset val="134"/>
      <scheme val="major"/>
    </font>
    <font>
      <b/>
      <u/>
      <sz val="14"/>
      <color indexed="8"/>
      <name val="Cambria"/>
      <charset val="134"/>
      <scheme val="major"/>
    </font>
    <font>
      <u/>
      <sz val="14"/>
      <color indexed="8"/>
      <name val="Cambria"/>
      <charset val="134"/>
      <scheme val="major"/>
    </font>
    <font>
      <b/>
      <sz val="11"/>
      <color indexed="8"/>
      <name val="Cambria"/>
      <charset val="134"/>
      <scheme val="major"/>
    </font>
    <font>
      <b/>
      <sz val="10"/>
      <color indexed="8"/>
      <name val="Cambria"/>
      <charset val="134"/>
      <scheme val="major"/>
    </font>
    <font>
      <sz val="11"/>
      <color indexed="8"/>
      <name val="Cambria"/>
      <charset val="134"/>
      <scheme val="major"/>
    </font>
    <font>
      <sz val="11"/>
      <name val="Cambria"/>
      <charset val="134"/>
      <scheme val="major"/>
    </font>
    <font>
      <b/>
      <sz val="11"/>
      <name val="Cambria"/>
      <charset val="134"/>
      <scheme val="major"/>
    </font>
    <font>
      <sz val="10"/>
      <name val="Arial"/>
      <charset val="134"/>
    </font>
    <font>
      <sz val="10"/>
      <color theme="1"/>
      <name val="Arial"/>
      <charset val="134"/>
    </font>
    <font>
      <sz val="10"/>
      <color theme="1"/>
      <name val="Calibri"/>
      <charset val="134"/>
      <scheme val="minor"/>
    </font>
    <font>
      <b/>
      <sz val="14"/>
      <color indexed="8"/>
      <name val="Cambria"/>
      <charset val="134"/>
      <scheme val="major"/>
    </font>
    <font>
      <sz val="14"/>
      <color indexed="8"/>
      <name val="Cambria"/>
      <charset val="134"/>
      <scheme val="major"/>
    </font>
    <font>
      <sz val="12"/>
      <name val="Cambria"/>
      <charset val="134"/>
      <scheme val="major"/>
    </font>
    <font>
      <sz val="12"/>
      <color theme="1"/>
      <name val="Cambria"/>
      <charset val="134"/>
      <scheme val="major"/>
    </font>
    <font>
      <b/>
      <sz val="11"/>
      <color theme="1"/>
      <name val="Cambria"/>
      <charset val="134"/>
      <scheme val="major"/>
    </font>
    <font>
      <sz val="10"/>
      <name val="Cambria"/>
      <charset val="134"/>
      <scheme val="major"/>
    </font>
    <font>
      <sz val="10"/>
      <color theme="1"/>
      <name val="Cambria"/>
      <charset val="134"/>
      <scheme val="major"/>
    </font>
    <font>
      <sz val="10"/>
      <color indexed="8"/>
      <name val="SansSerif"/>
      <charset val="134"/>
    </font>
    <font>
      <sz val="8"/>
      <color indexed="8"/>
      <name val="SansSerif"/>
      <charset val="134"/>
    </font>
    <font>
      <b/>
      <sz val="10"/>
      <color indexed="8"/>
      <name val="SansSerif"/>
      <charset val="134"/>
    </font>
    <font>
      <sz val="12"/>
      <color theme="1"/>
      <name val="Calibri"/>
      <charset val="134"/>
      <scheme val="minor"/>
    </font>
    <font>
      <sz val="11"/>
      <name val="Calibri"/>
      <charset val="134"/>
      <scheme val="minor"/>
    </font>
    <font>
      <sz val="11"/>
      <color theme="0"/>
      <name val="Calibri"/>
      <charset val="134"/>
      <scheme val="minor"/>
    </font>
    <font>
      <sz val="6"/>
      <color theme="1"/>
      <name val="Times New Roman"/>
      <charset val="134"/>
    </font>
    <font>
      <sz val="11"/>
      <color theme="1"/>
      <name val="Times New Roman"/>
      <charset val="134"/>
    </font>
    <font>
      <b/>
      <sz val="12"/>
      <color theme="1"/>
      <name val="Times New Roman"/>
      <charset val="134"/>
    </font>
    <font>
      <b/>
      <sz val="11"/>
      <color theme="1"/>
      <name val="Times New Roman"/>
      <charset val="134"/>
    </font>
    <font>
      <sz val="11"/>
      <color theme="1"/>
      <name val="Times New Roman"/>
      <charset val="134"/>
    </font>
    <font>
      <sz val="11"/>
      <color theme="1"/>
      <name val="Calibri"/>
      <charset val="134"/>
      <scheme val="minor"/>
    </font>
    <font>
      <b/>
      <sz val="11"/>
      <color theme="1"/>
      <name val="Times New Roman"/>
      <charset val="134"/>
    </font>
    <font>
      <b/>
      <sz val="11"/>
      <color theme="1"/>
      <name val="Calibri"/>
      <charset val="134"/>
      <scheme val="minor"/>
    </font>
    <font>
      <sz val="11"/>
      <name val="Times New Roman"/>
      <charset val="134"/>
    </font>
    <font>
      <b/>
      <sz val="11"/>
      <name val="Times New Roman"/>
      <charset val="134"/>
    </font>
    <font>
      <i/>
      <sz val="8"/>
      <color rgb="FF000000"/>
      <name val="Calibri"/>
      <charset val="134"/>
    </font>
    <font>
      <sz val="7"/>
      <color rgb="FF000000"/>
      <name val="Calibri"/>
      <charset val="134"/>
    </font>
    <font>
      <sz val="8"/>
      <color rgb="FF000000"/>
      <name val="Calibri"/>
      <charset val="134"/>
    </font>
    <font>
      <b/>
      <i/>
      <sz val="11"/>
      <color rgb="FF000000"/>
      <name val="Calibri"/>
      <charset val="134"/>
    </font>
    <font>
      <b/>
      <sz val="11"/>
      <name val="Calibri"/>
      <charset val="134"/>
      <scheme val="minor"/>
    </font>
    <font>
      <sz val="10"/>
      <color rgb="FF000000"/>
      <name val="Calibri"/>
      <charset val="134"/>
    </font>
    <font>
      <b/>
      <sz val="13"/>
      <color rgb="FF000000"/>
      <name val="Arial"/>
      <charset val="134"/>
    </font>
    <font>
      <b/>
      <sz val="14"/>
      <color rgb="FF000000"/>
      <name val="Calibri"/>
      <charset val="134"/>
    </font>
    <font>
      <b/>
      <sz val="9"/>
      <color theme="1"/>
      <name val="Calibri"/>
      <charset val="134"/>
      <scheme val="minor"/>
    </font>
    <font>
      <sz val="9"/>
      <name val="Calibri"/>
      <charset val="134"/>
      <scheme val="minor"/>
    </font>
    <font>
      <sz val="9"/>
      <color theme="1"/>
      <name val="Calibri"/>
      <charset val="134"/>
      <scheme val="minor"/>
    </font>
    <font>
      <sz val="8"/>
      <color theme="1"/>
      <name val="Calibri"/>
      <charset val="134"/>
      <scheme val="minor"/>
    </font>
    <font>
      <b/>
      <sz val="9"/>
      <name val="Calibri"/>
      <charset val="134"/>
      <scheme val="minor"/>
    </font>
    <font>
      <b/>
      <sz val="9"/>
      <name val="Calibri"/>
      <charset val="134"/>
      <scheme val="minor"/>
    </font>
    <font>
      <b/>
      <sz val="12"/>
      <color theme="1"/>
      <name val="Calibri"/>
      <charset val="134"/>
      <scheme val="minor"/>
    </font>
    <font>
      <b/>
      <u/>
      <sz val="11"/>
      <color theme="1"/>
      <name val="Calibri"/>
      <charset val="134"/>
      <scheme val="minor"/>
    </font>
    <font>
      <b/>
      <sz val="11"/>
      <color rgb="FFFF0000"/>
      <name val="Calibri"/>
      <charset val="134"/>
      <scheme val="minor"/>
    </font>
    <font>
      <sz val="11"/>
      <color rgb="FFFF0000"/>
      <name val="Calibri"/>
      <charset val="134"/>
      <scheme val="minor"/>
    </font>
    <font>
      <b/>
      <sz val="8"/>
      <color rgb="FF000000"/>
      <name val="Calibri"/>
      <charset val="134"/>
    </font>
    <font>
      <sz val="9"/>
      <color rgb="FF000000"/>
      <name val="Calibri"/>
      <charset val="134"/>
    </font>
    <font>
      <sz val="11"/>
      <name val="Calibri"/>
      <charset val="134"/>
    </font>
    <font>
      <b/>
      <sz val="9"/>
      <name val="Cambria"/>
      <charset val="134"/>
    </font>
    <font>
      <b/>
      <sz val="8"/>
      <name val="Cambria"/>
      <charset val="134"/>
    </font>
    <font>
      <b/>
      <sz val="14"/>
      <name val="Cambria"/>
      <charset val="134"/>
    </font>
    <font>
      <sz val="14"/>
      <name val="Cambria"/>
      <charset val="134"/>
    </font>
    <font>
      <sz val="10"/>
      <color theme="1"/>
      <name val="Cambria"/>
      <charset val="134"/>
    </font>
    <font>
      <sz val="10"/>
      <name val="Cambria"/>
      <charset val="134"/>
    </font>
    <font>
      <b/>
      <sz val="10"/>
      <color theme="1"/>
      <name val="Cambria"/>
      <charset val="134"/>
    </font>
    <font>
      <b/>
      <sz val="10"/>
      <name val="Cambria"/>
      <charset val="134"/>
    </font>
    <font>
      <sz val="12"/>
      <name val="Cambria"/>
      <charset val="134"/>
    </font>
    <font>
      <sz val="12"/>
      <color theme="1"/>
      <name val="Cambria"/>
      <charset val="134"/>
    </font>
    <font>
      <b/>
      <sz val="12"/>
      <color theme="1"/>
      <name val="Cambria"/>
      <charset val="134"/>
    </font>
    <font>
      <b/>
      <sz val="7"/>
      <name val="Cambria"/>
      <charset val="134"/>
    </font>
    <font>
      <b/>
      <sz val="11"/>
      <color theme="1"/>
      <name val="Cambria"/>
      <charset val="134"/>
    </font>
    <font>
      <b/>
      <u/>
      <sz val="12"/>
      <color theme="1"/>
      <name val="Times New Roman"/>
      <charset val="134"/>
    </font>
    <font>
      <b/>
      <i/>
      <sz val="10"/>
      <color rgb="FF000000"/>
      <name val="Calibri"/>
      <charset val="134"/>
    </font>
    <font>
      <i/>
      <sz val="10"/>
      <color rgb="FF000000"/>
      <name val="Calibri"/>
      <charset val="134"/>
    </font>
    <font>
      <sz val="11"/>
      <color rgb="FF000000"/>
      <name val="Calibri"/>
      <charset val="134"/>
    </font>
    <font>
      <sz val="10"/>
      <color indexed="8"/>
      <name val="SansSerif"/>
    </font>
    <font>
      <sz val="8"/>
      <color indexed="8"/>
      <name val="SansSerif"/>
    </font>
    <font>
      <b/>
      <sz val="9"/>
      <color theme="1"/>
      <name val="Calibri"/>
      <family val="2"/>
      <scheme val="minor"/>
    </font>
    <font>
      <b/>
      <sz val="9"/>
      <name val="Calibri"/>
      <family val="2"/>
      <scheme val="minor"/>
    </font>
    <font>
      <sz val="9"/>
      <color theme="1"/>
      <name val="Calibri"/>
      <family val="2"/>
      <scheme val="minor"/>
    </font>
    <font>
      <sz val="9"/>
      <name val="Calibri"/>
      <family val="2"/>
      <scheme val="minor"/>
    </font>
    <font>
      <sz val="9"/>
      <color rgb="FFFF0000"/>
      <name val="Calibri"/>
      <family val="2"/>
      <scheme val="minor"/>
    </font>
    <font>
      <sz val="8"/>
      <color rgb="FFFF0000"/>
      <name val="Calibri"/>
      <family val="2"/>
      <scheme val="minor"/>
    </font>
    <font>
      <b/>
      <sz val="9"/>
      <color rgb="FFFF0000"/>
      <name val="Calibri"/>
      <family val="2"/>
      <scheme val="minor"/>
    </font>
    <font>
      <b/>
      <sz val="8"/>
      <color rgb="FFFF0000"/>
      <name val="Calibri"/>
      <family val="2"/>
      <scheme val="minor"/>
    </font>
    <font>
      <sz val="8"/>
      <name val="Calibri"/>
      <family val="2"/>
      <scheme val="minor"/>
    </font>
    <font>
      <sz val="8"/>
      <color rgb="FF0070C0"/>
      <name val="Calibri"/>
      <family val="2"/>
      <scheme val="minor"/>
    </font>
    <font>
      <b/>
      <sz val="11"/>
      <color rgb="FF000000"/>
      <name val="Calibri"/>
      <family val="2"/>
    </font>
  </fonts>
  <fills count="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indexed="9"/>
        <bgColor indexed="26"/>
      </patternFill>
    </fill>
  </fills>
  <borders count="4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rgb="FF000000"/>
      </bottom>
      <diagonal/>
    </border>
    <border>
      <left/>
      <right/>
      <top style="thin">
        <color rgb="FF000000"/>
      </top>
      <bottom/>
      <diagonal/>
    </border>
    <border>
      <left/>
      <right style="thin">
        <color auto="1"/>
      </right>
      <top style="thin">
        <color auto="1"/>
      </top>
      <bottom style="thin">
        <color auto="1"/>
      </bottom>
      <diagonal/>
    </border>
    <border>
      <left/>
      <right/>
      <top/>
      <bottom style="thin">
        <color auto="1"/>
      </bottom>
      <diagonal/>
    </border>
    <border>
      <left style="medium">
        <color indexed="8"/>
      </left>
      <right style="medium">
        <color indexed="8"/>
      </right>
      <top style="medium">
        <color indexed="8"/>
      </top>
      <bottom style="medium">
        <color indexed="8"/>
      </bottom>
      <diagonal/>
    </border>
    <border>
      <left/>
      <right/>
      <top/>
      <bottom style="medium">
        <color indexed="8"/>
      </bottom>
      <diagonal/>
    </border>
    <border>
      <left/>
      <right/>
      <top style="medium">
        <color indexed="8"/>
      </top>
      <bottom/>
      <diagonal/>
    </border>
    <border>
      <left/>
      <right/>
      <top/>
      <bottom style="double">
        <color auto="1"/>
      </bottom>
      <diagonal/>
    </border>
    <border>
      <left style="medium">
        <color rgb="FFCCCCCC"/>
      </left>
      <right style="medium">
        <color rgb="FFCCCCCC"/>
      </right>
      <top style="medium">
        <color rgb="FFCCCCCC"/>
      </top>
      <bottom style="medium">
        <color rgb="FFCCCCCC"/>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bottom style="thin">
        <color auto="1"/>
      </bottom>
      <diagonal/>
    </border>
    <border>
      <left/>
      <right style="thin">
        <color indexed="8"/>
      </right>
      <top/>
      <bottom style="thin">
        <color auto="1"/>
      </bottom>
      <diagonal/>
    </border>
    <border>
      <left style="thin">
        <color indexed="8"/>
      </left>
      <right style="thin">
        <color indexed="8"/>
      </right>
      <top/>
      <bottom style="thin">
        <color auto="1"/>
      </bottom>
      <diagonal/>
    </border>
    <border>
      <left style="thin">
        <color indexed="8"/>
      </left>
      <right/>
      <top/>
      <bottom/>
      <diagonal/>
    </border>
    <border>
      <left/>
      <right style="thin">
        <color indexed="8"/>
      </right>
      <top/>
      <bottom/>
      <diagonal/>
    </border>
    <border>
      <left/>
      <right style="thin">
        <color auto="1"/>
      </right>
      <top style="thin">
        <color auto="1"/>
      </top>
      <bottom/>
      <diagonal/>
    </border>
    <border>
      <left style="thin">
        <color auto="1"/>
      </left>
      <right/>
      <top/>
      <bottom style="thin">
        <color auto="1"/>
      </bottom>
      <diagonal/>
    </border>
    <border>
      <left style="thin">
        <color indexed="8"/>
      </left>
      <right/>
      <top/>
      <bottom style="medium">
        <color indexed="8"/>
      </bottom>
      <diagonal/>
    </border>
    <border>
      <left/>
      <right style="thin">
        <color indexed="8"/>
      </right>
      <top/>
      <bottom style="medium">
        <color indexed="8"/>
      </bottom>
      <diagonal/>
    </border>
    <border>
      <left/>
      <right style="thin">
        <color auto="1"/>
      </right>
      <top/>
      <bottom style="medium">
        <color indexed="8"/>
      </bottom>
      <diagonal/>
    </border>
    <border>
      <left style="thin">
        <color auto="1"/>
      </left>
      <right style="thin">
        <color auto="1"/>
      </right>
      <top/>
      <bottom style="medium">
        <color indexed="8"/>
      </bottom>
      <diagonal/>
    </border>
    <border>
      <left style="thin">
        <color auto="1"/>
      </left>
      <right/>
      <top/>
      <bottom style="medium">
        <color indexed="8"/>
      </bottom>
      <diagonal/>
    </border>
  </borders>
  <cellStyleXfs count="14">
    <xf numFmtId="0" fontId="0" fillId="0" borderId="0"/>
    <xf numFmtId="43" fontId="77" fillId="0" borderId="0" applyFont="0" applyFill="0" applyBorder="0" applyAlignment="0" applyProtection="0"/>
    <xf numFmtId="9" fontId="77" fillId="0" borderId="0" applyFont="0" applyFill="0" applyBorder="0" applyAlignment="0" applyProtection="0"/>
    <xf numFmtId="0" fontId="3" fillId="0" borderId="0"/>
    <xf numFmtId="0" fontId="14" fillId="0" borderId="0"/>
    <xf numFmtId="0" fontId="3" fillId="0" borderId="0"/>
    <xf numFmtId="0" fontId="3" fillId="0" borderId="0"/>
    <xf numFmtId="9" fontId="77" fillId="0" borderId="0" applyFont="0" applyFill="0" applyBorder="0" applyAlignment="0" applyProtection="0"/>
    <xf numFmtId="164" fontId="7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0" fontId="14" fillId="0" borderId="0"/>
    <xf numFmtId="0" fontId="77" fillId="0" borderId="0"/>
  </cellStyleXfs>
  <cellXfs count="645">
    <xf numFmtId="0" fontId="0" fillId="0" borderId="0" xfId="0"/>
    <xf numFmtId="0" fontId="1" fillId="0" borderId="0" xfId="0" applyFont="1"/>
    <xf numFmtId="0" fontId="2" fillId="0" borderId="0" xfId="0" applyFont="1"/>
    <xf numFmtId="0" fontId="3" fillId="0" borderId="0" xfId="3"/>
    <xf numFmtId="0" fontId="3" fillId="0" borderId="0" xfId="3" applyAlignment="1">
      <alignment horizontal="center"/>
    </xf>
    <xf numFmtId="165" fontId="3" fillId="0" borderId="0" xfId="3" applyNumberFormat="1"/>
    <xf numFmtId="0" fontId="4" fillId="0" borderId="0" xfId="3" applyFont="1"/>
    <xf numFmtId="0" fontId="4" fillId="0" borderId="0" xfId="3" applyFont="1" applyAlignment="1">
      <alignment horizontal="center"/>
    </xf>
    <xf numFmtId="0" fontId="8" fillId="0" borderId="0" xfId="3" applyFont="1" applyAlignment="1">
      <alignment horizontal="center"/>
    </xf>
    <xf numFmtId="2" fontId="9" fillId="2" borderId="1" xfId="3" applyNumberFormat="1" applyFont="1" applyFill="1" applyBorder="1" applyAlignment="1">
      <alignment horizontal="center" vertical="center" wrapText="1"/>
    </xf>
    <xf numFmtId="0" fontId="9" fillId="2" borderId="1" xfId="3" applyFont="1" applyFill="1" applyBorder="1" applyAlignment="1">
      <alignment horizontal="center" vertical="center" wrapText="1"/>
    </xf>
    <xf numFmtId="0" fontId="10" fillId="2" borderId="1" xfId="3" applyFont="1" applyFill="1" applyBorder="1" applyAlignment="1">
      <alignment horizontal="center" vertical="center" wrapText="1"/>
    </xf>
    <xf numFmtId="1" fontId="11" fillId="3" borderId="1" xfId="3" applyNumberFormat="1" applyFont="1" applyFill="1" applyBorder="1" applyAlignment="1">
      <alignment horizontal="center" vertical="center" wrapText="1"/>
    </xf>
    <xf numFmtId="0" fontId="12" fillId="0" borderId="1" xfId="3" applyFont="1" applyBorder="1" applyAlignment="1">
      <alignment horizontal="center" vertical="center"/>
    </xf>
    <xf numFmtId="0" fontId="12" fillId="0" borderId="1" xfId="12" applyFont="1" applyBorder="1" applyAlignment="1" applyProtection="1">
      <alignment horizontal="center" vertical="center" wrapText="1"/>
      <protection locked="0"/>
    </xf>
    <xf numFmtId="164" fontId="4" fillId="0" borderId="1" xfId="3" applyNumberFormat="1" applyFont="1" applyBorder="1" applyAlignment="1">
      <alignment horizontal="center" vertical="center"/>
    </xf>
    <xf numFmtId="0" fontId="12" fillId="0" borderId="1" xfId="3" applyFont="1" applyBorder="1" applyAlignment="1">
      <alignment horizontal="center" vertical="center" wrapText="1"/>
    </xf>
    <xf numFmtId="0" fontId="11" fillId="3" borderId="1" xfId="3" applyFont="1" applyFill="1" applyBorder="1" applyAlignment="1">
      <alignment horizontal="center" vertical="center" wrapText="1"/>
    </xf>
    <xf numFmtId="164" fontId="4" fillId="0" borderId="1" xfId="11" applyFont="1" applyFill="1" applyBorder="1" applyAlignment="1">
      <alignment horizontal="center" vertical="center"/>
    </xf>
    <xf numFmtId="0" fontId="4" fillId="0" borderId="1" xfId="3" applyFont="1" applyBorder="1" applyAlignment="1">
      <alignment horizontal="center" vertical="center"/>
    </xf>
    <xf numFmtId="164" fontId="4" fillId="0" borderId="1" xfId="11" applyFont="1" applyFill="1" applyBorder="1" applyAlignment="1">
      <alignment horizontal="right" vertical="center"/>
    </xf>
    <xf numFmtId="0" fontId="4" fillId="0" borderId="1" xfId="3" applyFont="1" applyBorder="1" applyAlignment="1">
      <alignment horizontal="center" vertical="center" wrapText="1"/>
    </xf>
    <xf numFmtId="164" fontId="12" fillId="0" borderId="1" xfId="3" applyNumberFormat="1" applyFont="1" applyBorder="1" applyAlignment="1">
      <alignment vertical="center" wrapText="1"/>
    </xf>
    <xf numFmtId="0" fontId="13" fillId="0" borderId="1" xfId="3" applyFont="1" applyBorder="1" applyAlignment="1">
      <alignment horizontal="center" vertical="center"/>
    </xf>
    <xf numFmtId="0" fontId="13" fillId="2" borderId="1" xfId="3" applyFont="1" applyFill="1" applyBorder="1" applyAlignment="1">
      <alignment horizontal="center" vertical="center" wrapText="1"/>
    </xf>
    <xf numFmtId="165" fontId="13" fillId="2" borderId="1" xfId="3" applyNumberFormat="1" applyFont="1" applyFill="1" applyBorder="1" applyAlignment="1">
      <alignment horizontal="center" vertical="center" wrapText="1"/>
    </xf>
    <xf numFmtId="165" fontId="12" fillId="0" borderId="1" xfId="3" applyNumberFormat="1" applyFont="1" applyBorder="1" applyAlignment="1">
      <alignment horizontal="center" vertical="center" wrapText="1"/>
    </xf>
    <xf numFmtId="165" fontId="11" fillId="3" borderId="1" xfId="3" applyNumberFormat="1" applyFont="1" applyFill="1" applyBorder="1" applyAlignment="1">
      <alignment horizontal="center" vertical="center" wrapText="1"/>
    </xf>
    <xf numFmtId="165" fontId="14" fillId="0" borderId="1" xfId="3" applyNumberFormat="1" applyFont="1" applyBorder="1" applyAlignment="1">
      <alignment horizontal="center" vertical="center"/>
    </xf>
    <xf numFmtId="165" fontId="15" fillId="0" borderId="2" xfId="3" applyNumberFormat="1" applyFont="1" applyBorder="1" applyAlignment="1">
      <alignment horizontal="center" vertical="center"/>
    </xf>
    <xf numFmtId="49" fontId="4" fillId="0" borderId="1" xfId="3" applyNumberFormat="1" applyFont="1" applyBorder="1" applyAlignment="1">
      <alignment horizontal="center" vertical="center"/>
    </xf>
    <xf numFmtId="0" fontId="4" fillId="0" borderId="1" xfId="3" applyFont="1" applyBorder="1"/>
    <xf numFmtId="165" fontId="4" fillId="0" borderId="0" xfId="3" applyNumberFormat="1" applyFont="1"/>
    <xf numFmtId="165" fontId="4" fillId="0" borderId="2" xfId="3" applyNumberFormat="1" applyFont="1" applyBorder="1" applyAlignment="1">
      <alignment horizontal="center" vertical="center"/>
    </xf>
    <xf numFmtId="0" fontId="16" fillId="0" borderId="0" xfId="3" applyFont="1" applyAlignment="1">
      <alignment horizontal="center"/>
    </xf>
    <xf numFmtId="0" fontId="3" fillId="3" borderId="0" xfId="0" applyFont="1" applyFill="1"/>
    <xf numFmtId="0" fontId="3" fillId="0" borderId="0" xfId="0" applyFont="1"/>
    <xf numFmtId="0" fontId="4" fillId="0" borderId="0" xfId="3" applyFont="1" applyAlignment="1">
      <alignment horizontal="left"/>
    </xf>
    <xf numFmtId="0" fontId="4" fillId="0" borderId="0" xfId="3" applyFont="1" applyAlignment="1">
      <alignment wrapText="1"/>
    </xf>
    <xf numFmtId="0" fontId="4" fillId="0" borderId="0" xfId="3" applyFont="1" applyAlignment="1">
      <alignment horizontal="center" vertical="center"/>
    </xf>
    <xf numFmtId="0" fontId="8" fillId="0" borderId="0" xfId="3" applyFont="1" applyAlignment="1">
      <alignment horizontal="left"/>
    </xf>
    <xf numFmtId="0" fontId="8" fillId="0" borderId="0" xfId="3" applyFont="1" applyAlignment="1">
      <alignment horizontal="center" wrapText="1"/>
    </xf>
    <xf numFmtId="0" fontId="18" fillId="0" borderId="0" xfId="3" applyFont="1" applyAlignment="1">
      <alignment horizontal="center" wrapText="1"/>
    </xf>
    <xf numFmtId="0" fontId="18" fillId="0" borderId="0" xfId="3" applyFont="1" applyAlignment="1">
      <alignment horizontal="center" vertical="center"/>
    </xf>
    <xf numFmtId="0" fontId="4" fillId="0" borderId="7" xfId="3" applyFont="1" applyBorder="1"/>
    <xf numFmtId="0" fontId="4" fillId="0" borderId="7" xfId="3" applyFont="1" applyBorder="1" applyAlignment="1">
      <alignment horizontal="left"/>
    </xf>
    <xf numFmtId="0" fontId="5" fillId="3" borderId="1" xfId="0" applyFont="1" applyFill="1" applyBorder="1" applyAlignment="1">
      <alignment horizontal="center" vertical="center" wrapText="1"/>
    </xf>
    <xf numFmtId="0" fontId="19" fillId="0" borderId="1" xfId="0" applyFont="1" applyBorder="1" applyAlignment="1">
      <alignment horizontal="center" vertical="center" wrapText="1"/>
    </xf>
    <xf numFmtId="164" fontId="19" fillId="0" borderId="1" xfId="0" applyNumberFormat="1" applyFont="1" applyBorder="1" applyAlignment="1">
      <alignment horizontal="right" vertical="center" wrapText="1"/>
    </xf>
    <xf numFmtId="0" fontId="20" fillId="0" borderId="1" xfId="0" applyFont="1" applyBorder="1" applyAlignment="1">
      <alignment horizontal="center" vertical="center" wrapText="1"/>
    </xf>
    <xf numFmtId="164" fontId="19" fillId="0" borderId="1" xfId="0" applyNumberFormat="1" applyFont="1" applyBorder="1" applyAlignment="1">
      <alignment vertical="center"/>
    </xf>
    <xf numFmtId="0" fontId="19" fillId="0" borderId="1" xfId="0" applyFont="1" applyBorder="1" applyAlignment="1">
      <alignment horizontal="center" vertical="center"/>
    </xf>
    <xf numFmtId="164" fontId="19" fillId="0" borderId="1" xfId="1" applyNumberFormat="1" applyFont="1" applyBorder="1" applyAlignment="1">
      <alignment horizontal="right" vertical="center"/>
    </xf>
    <xf numFmtId="164" fontId="19" fillId="0" borderId="1" xfId="1" applyNumberFormat="1" applyFont="1" applyBorder="1" applyAlignment="1">
      <alignment vertical="center"/>
    </xf>
    <xf numFmtId="165" fontId="19" fillId="0" borderId="1" xfId="0" applyNumberFormat="1" applyFont="1" applyBorder="1" applyAlignment="1">
      <alignment horizontal="center" vertical="center" wrapText="1"/>
    </xf>
    <xf numFmtId="166" fontId="19" fillId="3" borderId="1" xfId="0" applyNumberFormat="1" applyFont="1" applyFill="1" applyBorder="1" applyAlignment="1">
      <alignment horizontal="center" vertical="center" wrapText="1"/>
    </xf>
    <xf numFmtId="165" fontId="22" fillId="0" borderId="1" xfId="0" applyNumberFormat="1" applyFont="1" applyBorder="1" applyAlignment="1">
      <alignment horizontal="center" vertical="center" wrapText="1"/>
    </xf>
    <xf numFmtId="0" fontId="4" fillId="0" borderId="1" xfId="0" applyFont="1" applyBorder="1"/>
    <xf numFmtId="0" fontId="23" fillId="0" borderId="1" xfId="0" applyFont="1" applyBorder="1" applyAlignment="1">
      <alignment horizontal="center"/>
    </xf>
    <xf numFmtId="0" fontId="24" fillId="0" borderId="0" xfId="4" applyFont="1" applyAlignment="1">
      <alignment horizontal="left" vertical="top" wrapText="1"/>
    </xf>
    <xf numFmtId="0" fontId="24" fillId="0" borderId="0" xfId="4" applyFont="1" applyAlignment="1">
      <alignment horizontal="center" vertical="center" wrapText="1"/>
    </xf>
    <xf numFmtId="0" fontId="25" fillId="0" borderId="0" xfId="4" applyFont="1" applyAlignment="1">
      <alignment horizontal="left" vertical="center" wrapText="1"/>
    </xf>
    <xf numFmtId="0" fontId="14" fillId="0" borderId="0" xfId="4"/>
    <xf numFmtId="0" fontId="27" fillId="0" borderId="0" xfId="6" applyFont="1"/>
    <xf numFmtId="0" fontId="28" fillId="0" borderId="0" xfId="6" applyFont="1"/>
    <xf numFmtId="0" fontId="29" fillId="0" borderId="0" xfId="6" applyFont="1"/>
    <xf numFmtId="0" fontId="3" fillId="0" borderId="0" xfId="6"/>
    <xf numFmtId="43" fontId="0" fillId="0" borderId="0" xfId="10" applyFont="1" applyFill="1"/>
    <xf numFmtId="0" fontId="30" fillId="0" borderId="0" xfId="6" applyFont="1" applyAlignment="1">
      <alignment vertical="top"/>
    </xf>
    <xf numFmtId="0" fontId="30" fillId="0" borderId="0" xfId="6" applyFont="1"/>
    <xf numFmtId="0" fontId="31" fillId="0" borderId="0" xfId="6" applyFont="1"/>
    <xf numFmtId="43" fontId="31" fillId="0" borderId="0" xfId="10" applyFont="1" applyFill="1"/>
    <xf numFmtId="0" fontId="32" fillId="0" borderId="0" xfId="6" applyFont="1" applyAlignment="1">
      <alignment horizontal="center" vertical="center"/>
    </xf>
    <xf numFmtId="0" fontId="32" fillId="0" borderId="0" xfId="6" applyFont="1" applyAlignment="1">
      <alignment horizontal="left" vertical="center"/>
    </xf>
    <xf numFmtId="0" fontId="33" fillId="0" borderId="0" xfId="6" applyFont="1"/>
    <xf numFmtId="43" fontId="33" fillId="0" borderId="0" xfId="10" applyFont="1" applyFill="1"/>
    <xf numFmtId="43" fontId="31" fillId="0" borderId="0" xfId="6" applyNumberFormat="1" applyFont="1"/>
    <xf numFmtId="43" fontId="34" fillId="0" borderId="0" xfId="1" applyFont="1" applyFill="1"/>
    <xf numFmtId="43" fontId="34" fillId="0" borderId="0" xfId="1" applyFont="1"/>
    <xf numFmtId="0" fontId="34" fillId="0" borderId="0" xfId="0" applyFont="1"/>
    <xf numFmtId="43" fontId="34" fillId="0" borderId="3" xfId="1" applyFont="1" applyFill="1" applyBorder="1"/>
    <xf numFmtId="43" fontId="35" fillId="0" borderId="0" xfId="1" applyFont="1" applyFill="1"/>
    <xf numFmtId="43" fontId="34" fillId="0" borderId="0" xfId="1" applyFont="1" applyFill="1" applyBorder="1"/>
    <xf numFmtId="43" fontId="36" fillId="0" borderId="0" xfId="0" applyNumberFormat="1" applyFont="1"/>
    <xf numFmtId="43" fontId="34" fillId="0" borderId="0" xfId="0" applyNumberFormat="1" applyFont="1"/>
    <xf numFmtId="43" fontId="34" fillId="0" borderId="0" xfId="1" applyFont="1" applyAlignment="1"/>
    <xf numFmtId="43" fontId="34" fillId="0" borderId="0" xfId="1" applyFont="1" applyBorder="1" applyAlignment="1"/>
    <xf numFmtId="43" fontId="34" fillId="0" borderId="7" xfId="1" applyFont="1" applyBorder="1" applyAlignment="1"/>
    <xf numFmtId="43" fontId="34" fillId="0" borderId="7" xfId="1" applyFont="1" applyFill="1" applyBorder="1"/>
    <xf numFmtId="43" fontId="35" fillId="0" borderId="0" xfId="1" applyFont="1" applyAlignment="1"/>
    <xf numFmtId="0" fontId="35" fillId="0" borderId="0" xfId="0" applyFont="1"/>
    <xf numFmtId="43" fontId="33" fillId="0" borderId="0" xfId="6" applyNumberFormat="1" applyFont="1"/>
    <xf numFmtId="43" fontId="0" fillId="0" borderId="0" xfId="10" applyFont="1" applyFill="1" applyAlignment="1"/>
    <xf numFmtId="43" fontId="0" fillId="0" borderId="7" xfId="10" applyFont="1" applyFill="1" applyBorder="1" applyAlignment="1"/>
    <xf numFmtId="0" fontId="3" fillId="0" borderId="0" xfId="6" applyAlignment="1">
      <alignment horizontal="left"/>
    </xf>
    <xf numFmtId="43" fontId="0" fillId="0" borderId="3" xfId="10" applyFont="1" applyFill="1" applyBorder="1" applyAlignment="1"/>
    <xf numFmtId="43" fontId="37" fillId="0" borderId="0" xfId="10" applyFont="1" applyFill="1" applyBorder="1"/>
    <xf numFmtId="43" fontId="33" fillId="0" borderId="7" xfId="6" applyNumberFormat="1" applyFont="1" applyBorder="1"/>
    <xf numFmtId="43" fontId="33" fillId="0" borderId="11" xfId="6" applyNumberFormat="1" applyFont="1" applyBorder="1"/>
    <xf numFmtId="0" fontId="38" fillId="0" borderId="0" xfId="6" applyFont="1"/>
    <xf numFmtId="43" fontId="38" fillId="0" borderId="0" xfId="10" applyFont="1" applyFill="1"/>
    <xf numFmtId="0" fontId="38" fillId="0" borderId="0" xfId="6" applyFont="1" applyAlignment="1">
      <alignment horizontal="justify" wrapText="1"/>
    </xf>
    <xf numFmtId="43" fontId="28" fillId="0" borderId="0" xfId="6" applyNumberFormat="1" applyFont="1"/>
    <xf numFmtId="43" fontId="27" fillId="0" borderId="0" xfId="10" applyFont="1" applyFill="1"/>
    <xf numFmtId="43" fontId="0" fillId="0" borderId="0" xfId="10" applyFont="1" applyFill="1" applyAlignment="1">
      <alignment horizontal="center"/>
    </xf>
    <xf numFmtId="0" fontId="3" fillId="0" borderId="0" xfId="6" applyAlignment="1">
      <alignment horizontal="center"/>
    </xf>
    <xf numFmtId="43" fontId="3" fillId="0" borderId="0" xfId="6" applyNumberFormat="1"/>
    <xf numFmtId="0" fontId="31" fillId="0" borderId="0" xfId="6" applyFont="1" applyAlignment="1">
      <alignment horizontal="left"/>
    </xf>
    <xf numFmtId="43" fontId="28" fillId="0" borderId="0" xfId="10" applyFont="1" applyFill="1"/>
    <xf numFmtId="43" fontId="29" fillId="0" borderId="0" xfId="10" applyFont="1" applyFill="1"/>
    <xf numFmtId="43" fontId="29" fillId="0" borderId="0" xfId="6" applyNumberFormat="1" applyFont="1"/>
    <xf numFmtId="0" fontId="77" fillId="0" borderId="0" xfId="13" applyProtection="1">
      <protection locked="0"/>
    </xf>
    <xf numFmtId="0" fontId="77" fillId="0" borderId="0" xfId="13"/>
    <xf numFmtId="0" fontId="40" fillId="0" borderId="12" xfId="13" applyFont="1" applyBorder="1" applyAlignment="1">
      <alignment vertical="center"/>
    </xf>
    <xf numFmtId="0" fontId="41" fillId="0" borderId="0" xfId="13" applyFont="1" applyAlignment="1" applyProtection="1">
      <alignment vertical="center"/>
      <protection locked="0"/>
    </xf>
    <xf numFmtId="0" fontId="41" fillId="0" borderId="0" xfId="13" applyFont="1" applyAlignment="1" applyProtection="1">
      <alignment vertical="center" wrapText="1"/>
      <protection locked="0"/>
    </xf>
    <xf numFmtId="0" fontId="42" fillId="0" borderId="12" xfId="13" applyFont="1" applyBorder="1" applyAlignment="1">
      <alignment vertical="center"/>
    </xf>
    <xf numFmtId="0" fontId="41" fillId="0" borderId="4" xfId="13" applyFont="1" applyBorder="1" applyAlignment="1" applyProtection="1">
      <alignment vertical="top" wrapText="1"/>
      <protection locked="0"/>
    </xf>
    <xf numFmtId="0" fontId="41" fillId="0" borderId="0" xfId="13" applyFont="1" applyAlignment="1" applyProtection="1">
      <alignment vertical="top" wrapText="1"/>
      <protection locked="0"/>
    </xf>
    <xf numFmtId="0" fontId="2" fillId="0" borderId="0" xfId="13" applyFont="1" applyProtection="1">
      <protection locked="0"/>
    </xf>
    <xf numFmtId="0" fontId="2" fillId="0" borderId="0" xfId="13" applyFont="1" applyAlignment="1" applyProtection="1">
      <alignment horizontal="center"/>
      <protection locked="0"/>
    </xf>
    <xf numFmtId="0" fontId="2" fillId="0" borderId="15" xfId="13" applyFont="1" applyBorder="1" applyAlignment="1" applyProtection="1">
      <alignment horizontal="center"/>
      <protection locked="0"/>
    </xf>
    <xf numFmtId="0" fontId="2" fillId="0" borderId="0" xfId="13" applyFont="1" applyAlignment="1">
      <alignment vertical="center"/>
    </xf>
    <xf numFmtId="0" fontId="77" fillId="0" borderId="0" xfId="13" applyAlignment="1">
      <alignment horizontal="left" vertical="center"/>
    </xf>
    <xf numFmtId="0" fontId="77" fillId="0" borderId="0" xfId="13" applyAlignment="1">
      <alignment vertical="center"/>
    </xf>
    <xf numFmtId="0" fontId="77" fillId="0" borderId="0" xfId="13" applyAlignment="1" applyProtection="1">
      <alignment horizontal="left" vertical="center"/>
      <protection locked="0"/>
    </xf>
    <xf numFmtId="0" fontId="2" fillId="0" borderId="15" xfId="13" applyFont="1" applyBorder="1" applyAlignment="1" applyProtection="1">
      <alignment vertical="center"/>
      <protection locked="0"/>
    </xf>
    <xf numFmtId="0" fontId="2" fillId="0" borderId="0" xfId="13" applyFont="1" applyAlignment="1" applyProtection="1">
      <alignment vertical="center"/>
      <protection locked="0"/>
    </xf>
    <xf numFmtId="0" fontId="2" fillId="0" borderId="0" xfId="13" applyFont="1"/>
    <xf numFmtId="0" fontId="77" fillId="0" borderId="0" xfId="13" applyAlignment="1">
      <alignment horizontal="left"/>
    </xf>
    <xf numFmtId="0" fontId="77" fillId="0" borderId="0" xfId="13" applyAlignment="1" applyProtection="1">
      <alignment horizontal="left"/>
      <protection locked="0"/>
    </xf>
    <xf numFmtId="0" fontId="77" fillId="0" borderId="15" xfId="13" applyBorder="1" applyAlignment="1" applyProtection="1">
      <alignment wrapText="1"/>
      <protection locked="0"/>
    </xf>
    <xf numFmtId="0" fontId="77" fillId="0" borderId="0" xfId="13" applyAlignment="1" applyProtection="1">
      <alignment wrapText="1"/>
      <protection locked="0"/>
    </xf>
    <xf numFmtId="0" fontId="77" fillId="0" borderId="15" xfId="13" applyBorder="1" applyProtection="1">
      <protection locked="0"/>
    </xf>
    <xf numFmtId="0" fontId="77" fillId="0" borderId="18" xfId="13" applyBorder="1"/>
    <xf numFmtId="0" fontId="2" fillId="0" borderId="19" xfId="13" applyFont="1" applyBorder="1" applyAlignment="1">
      <alignment horizontal="center"/>
    </xf>
    <xf numFmtId="0" fontId="77" fillId="0" borderId="19" xfId="13" applyBorder="1" applyAlignment="1" applyProtection="1">
      <alignment horizontal="center"/>
      <protection locked="0"/>
    </xf>
    <xf numFmtId="0" fontId="0" fillId="0" borderId="19" xfId="13" applyFont="1" applyBorder="1" applyAlignment="1" applyProtection="1">
      <alignment horizontal="center"/>
      <protection locked="0"/>
    </xf>
    <xf numFmtId="0" fontId="0" fillId="0" borderId="19" xfId="13" applyFont="1" applyBorder="1" applyProtection="1">
      <protection locked="0"/>
    </xf>
    <xf numFmtId="0" fontId="77" fillId="0" borderId="19" xfId="13" applyBorder="1" applyProtection="1">
      <protection locked="0"/>
    </xf>
    <xf numFmtId="0" fontId="77" fillId="0" borderId="20" xfId="13" applyBorder="1" applyAlignment="1" applyProtection="1">
      <alignment horizontal="center"/>
      <protection locked="0"/>
    </xf>
    <xf numFmtId="0" fontId="77" fillId="0" borderId="0" xfId="13" applyAlignment="1" applyProtection="1">
      <alignment horizontal="center"/>
      <protection locked="0"/>
    </xf>
    <xf numFmtId="0" fontId="77" fillId="0" borderId="20" xfId="13" applyBorder="1" applyAlignment="1" applyProtection="1">
      <alignment horizontal="left"/>
      <protection locked="0"/>
    </xf>
    <xf numFmtId="0" fontId="40" fillId="0" borderId="20" xfId="13" applyFont="1" applyBorder="1" applyProtection="1">
      <protection locked="0"/>
    </xf>
    <xf numFmtId="0" fontId="40" fillId="0" borderId="0" xfId="13" applyFont="1" applyProtection="1">
      <protection locked="0"/>
    </xf>
    <xf numFmtId="0" fontId="40" fillId="0" borderId="21" xfId="13" applyFont="1" applyBorder="1" applyProtection="1">
      <protection locked="0"/>
    </xf>
    <xf numFmtId="0" fontId="40" fillId="0" borderId="4" xfId="13" applyFont="1" applyBorder="1" applyProtection="1">
      <protection locked="0"/>
    </xf>
    <xf numFmtId="0" fontId="77" fillId="0" borderId="4" xfId="13" applyBorder="1" applyProtection="1">
      <protection locked="0"/>
    </xf>
    <xf numFmtId="0" fontId="77" fillId="0" borderId="22" xfId="13" applyBorder="1" applyProtection="1">
      <protection locked="0"/>
    </xf>
    <xf numFmtId="0" fontId="0" fillId="0" borderId="0" xfId="0" applyAlignment="1">
      <alignment vertical="center"/>
    </xf>
    <xf numFmtId="0" fontId="27" fillId="0" borderId="0" xfId="0" applyFont="1" applyAlignment="1">
      <alignment vertical="center"/>
    </xf>
    <xf numFmtId="0" fontId="41" fillId="0" borderId="0" xfId="0" applyFont="1" applyAlignment="1">
      <alignment vertical="center"/>
    </xf>
    <xf numFmtId="0" fontId="41" fillId="0" borderId="0" xfId="0" applyFont="1" applyAlignment="1">
      <alignment vertical="center" wrapText="1"/>
    </xf>
    <xf numFmtId="0" fontId="41" fillId="0" borderId="0" xfId="0" applyFont="1" applyAlignment="1">
      <alignment vertical="top" wrapText="1"/>
    </xf>
    <xf numFmtId="0" fontId="2" fillId="0" borderId="20" xfId="0" applyFont="1" applyBorder="1" applyAlignment="1">
      <alignment horizontal="center"/>
    </xf>
    <xf numFmtId="0" fontId="2" fillId="0" borderId="0" xfId="0" applyFont="1" applyAlignment="1">
      <alignment horizontal="center"/>
    </xf>
    <xf numFmtId="0" fontId="2" fillId="0" borderId="20" xfId="0" applyFont="1" applyBorder="1" applyAlignment="1">
      <alignment vertical="center"/>
    </xf>
    <xf numFmtId="0" fontId="0" fillId="0" borderId="0" xfId="0" applyAlignment="1">
      <alignment horizontal="left" vertical="center"/>
    </xf>
    <xf numFmtId="0" fontId="2" fillId="0" borderId="0" xfId="0" applyFont="1" applyAlignment="1">
      <alignment vertical="center"/>
    </xf>
    <xf numFmtId="0" fontId="2" fillId="0" borderId="20" xfId="0" applyFont="1" applyBorder="1"/>
    <xf numFmtId="0" fontId="0" fillId="0" borderId="0" xfId="0" applyAlignment="1">
      <alignment horizontal="left" wrapText="1"/>
    </xf>
    <xf numFmtId="0" fontId="0" fillId="0" borderId="0" xfId="0" applyAlignment="1">
      <alignment wrapText="1"/>
    </xf>
    <xf numFmtId="0" fontId="2" fillId="0" borderId="0" xfId="0" applyFont="1" applyAlignment="1">
      <alignment wrapText="1"/>
    </xf>
    <xf numFmtId="0" fontId="0" fillId="0" borderId="0" xfId="0" applyAlignment="1">
      <alignment horizontal="left"/>
    </xf>
    <xf numFmtId="0" fontId="2" fillId="0" borderId="19"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vertical="center"/>
    </xf>
    <xf numFmtId="164" fontId="0" fillId="0" borderId="1" xfId="1" applyNumberFormat="1" applyFont="1" applyFill="1" applyBorder="1" applyAlignment="1">
      <alignment vertical="center"/>
    </xf>
    <xf numFmtId="15" fontId="0" fillId="0" borderId="1" xfId="0" applyNumberFormat="1" applyBorder="1" applyAlignment="1">
      <alignment horizontal="center" vertical="center"/>
    </xf>
    <xf numFmtId="10" fontId="0" fillId="0" borderId="1" xfId="2" applyNumberFormat="1" applyFont="1" applyFill="1" applyBorder="1" applyAlignment="1">
      <alignment horizontal="center" vertical="center"/>
    </xf>
    <xf numFmtId="164" fontId="0" fillId="0" borderId="1" xfId="1" applyNumberFormat="1" applyFont="1" applyFill="1" applyBorder="1" applyAlignment="1">
      <alignment horizontal="center" vertical="center"/>
    </xf>
    <xf numFmtId="49" fontId="0" fillId="0" borderId="1" xfId="0" applyNumberFormat="1" applyBorder="1" applyAlignment="1">
      <alignment horizontal="center" vertical="center"/>
    </xf>
    <xf numFmtId="0" fontId="37" fillId="0" borderId="25" xfId="0" applyFont="1" applyBorder="1" applyAlignment="1">
      <alignment horizontal="left" vertical="center" wrapText="1"/>
    </xf>
    <xf numFmtId="0" fontId="0" fillId="0" borderId="25" xfId="0" applyBorder="1" applyAlignment="1">
      <alignment vertical="center"/>
    </xf>
    <xf numFmtId="164" fontId="0" fillId="0" borderId="26" xfId="1" applyNumberFormat="1" applyFont="1" applyFill="1" applyBorder="1" applyAlignment="1">
      <alignment vertical="center"/>
    </xf>
    <xf numFmtId="0" fontId="0" fillId="0" borderId="27" xfId="0" applyBorder="1" applyAlignment="1">
      <alignment vertical="center"/>
    </xf>
    <xf numFmtId="10" fontId="0" fillId="0" borderId="25" xfId="2" applyNumberFormat="1" applyFont="1" applyFill="1" applyBorder="1" applyAlignment="1">
      <alignment horizontal="center" vertical="center"/>
    </xf>
    <xf numFmtId="164" fontId="0" fillId="0" borderId="25" xfId="1" applyNumberFormat="1" applyFont="1" applyFill="1" applyBorder="1" applyAlignment="1">
      <alignment vertical="center"/>
    </xf>
    <xf numFmtId="0" fontId="0" fillId="0" borderId="28" xfId="0" applyBorder="1" applyAlignment="1">
      <alignment horizontal="center" vertical="center"/>
    </xf>
    <xf numFmtId="164" fontId="0" fillId="0" borderId="28" xfId="1" applyNumberFormat="1" applyFont="1" applyFill="1" applyBorder="1" applyAlignment="1">
      <alignment vertical="center"/>
    </xf>
    <xf numFmtId="15" fontId="0" fillId="0" borderId="28" xfId="0" applyNumberFormat="1" applyBorder="1" applyAlignment="1">
      <alignment horizontal="center" vertical="center"/>
    </xf>
    <xf numFmtId="0" fontId="0" fillId="0" borderId="28" xfId="0" applyBorder="1" applyAlignment="1">
      <alignment vertical="center"/>
    </xf>
    <xf numFmtId="10" fontId="0" fillId="0" borderId="28" xfId="2" applyNumberFormat="1" applyFont="1" applyFill="1" applyBorder="1" applyAlignment="1">
      <alignment horizontal="center" vertical="center"/>
    </xf>
    <xf numFmtId="0" fontId="37" fillId="0" borderId="1" xfId="0" applyFont="1" applyBorder="1" applyAlignment="1">
      <alignment vertical="center" wrapText="1"/>
    </xf>
    <xf numFmtId="0" fontId="0" fillId="0" borderId="28" xfId="0" applyBorder="1" applyAlignment="1">
      <alignment horizontal="left" vertical="center" wrapText="1"/>
    </xf>
    <xf numFmtId="0" fontId="0" fillId="0" borderId="1" xfId="0" applyBorder="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xf>
    <xf numFmtId="164" fontId="0" fillId="0" borderId="28" xfId="1" applyNumberFormat="1" applyFont="1" applyFill="1" applyBorder="1" applyAlignment="1">
      <alignment horizontal="center" vertical="center"/>
    </xf>
    <xf numFmtId="0" fontId="0" fillId="0" borderId="29" xfId="0" applyBorder="1" applyAlignment="1">
      <alignment horizontal="left" vertical="center" wrapText="1"/>
    </xf>
    <xf numFmtId="0" fontId="0" fillId="0" borderId="30" xfId="0" applyBorder="1" applyAlignment="1">
      <alignment vertical="center"/>
    </xf>
    <xf numFmtId="164" fontId="0" fillId="0" borderId="29" xfId="1" applyNumberFormat="1" applyFont="1" applyFill="1" applyBorder="1" applyAlignment="1">
      <alignment vertical="center"/>
    </xf>
    <xf numFmtId="0" fontId="0" fillId="0" borderId="29" xfId="0" applyBorder="1" applyAlignment="1">
      <alignment horizontal="center" vertical="center"/>
    </xf>
    <xf numFmtId="0" fontId="0" fillId="0" borderId="29" xfId="0" applyBorder="1" applyAlignment="1">
      <alignment vertical="center"/>
    </xf>
    <xf numFmtId="10" fontId="0" fillId="0" borderId="29" xfId="2" applyNumberFormat="1" applyFont="1" applyFill="1" applyBorder="1" applyAlignment="1">
      <alignment horizontal="center" vertical="center"/>
    </xf>
    <xf numFmtId="164" fontId="0" fillId="0" borderId="29" xfId="1" applyNumberFormat="1" applyFont="1" applyFill="1" applyBorder="1" applyAlignment="1">
      <alignment horizontal="center" vertical="center"/>
    </xf>
    <xf numFmtId="0" fontId="27" fillId="0" borderId="1" xfId="0" applyFont="1" applyBorder="1" applyAlignment="1">
      <alignment vertical="center"/>
    </xf>
    <xf numFmtId="0" fontId="27" fillId="0" borderId="1" xfId="0" applyFont="1" applyBorder="1" applyAlignment="1">
      <alignment horizontal="center" vertical="center"/>
    </xf>
    <xf numFmtId="0" fontId="37" fillId="0" borderId="28" xfId="0" applyFont="1" applyBorder="1" applyAlignment="1">
      <alignment vertical="center" wrapText="1"/>
    </xf>
    <xf numFmtId="14" fontId="0" fillId="0" borderId="25" xfId="0" applyNumberFormat="1" applyBorder="1" applyAlignment="1">
      <alignment vertical="center"/>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7" fillId="0" borderId="1" xfId="0" applyFont="1" applyBorder="1" applyAlignment="1">
      <alignment horizontal="left" vertical="center" wrapText="1"/>
    </xf>
    <xf numFmtId="0" fontId="44" fillId="0" borderId="1" xfId="0" applyFont="1" applyBorder="1" applyAlignment="1">
      <alignment horizontal="left" vertical="center" wrapText="1"/>
    </xf>
    <xf numFmtId="0" fontId="28" fillId="0" borderId="1" xfId="0" applyFont="1" applyBorder="1" applyAlignment="1">
      <alignment horizontal="left" vertical="center" wrapText="1"/>
    </xf>
    <xf numFmtId="0" fontId="0" fillId="0" borderId="1" xfId="0" applyBorder="1" applyAlignment="1">
      <alignment vertical="center" wrapText="1"/>
    </xf>
    <xf numFmtId="0" fontId="0" fillId="0" borderId="29" xfId="0" applyBorder="1" applyAlignment="1">
      <alignment horizontal="center" vertical="center" wrapText="1"/>
    </xf>
    <xf numFmtId="0" fontId="0" fillId="0" borderId="28" xfId="0" applyBorder="1" applyAlignment="1">
      <alignment vertical="center" wrapText="1"/>
    </xf>
    <xf numFmtId="0" fontId="0" fillId="0" borderId="20" xfId="0" applyBorder="1"/>
    <xf numFmtId="0" fontId="46" fillId="0" borderId="0" xfId="0" applyFont="1"/>
    <xf numFmtId="0" fontId="0" fillId="0" borderId="4" xfId="0" applyBorder="1"/>
    <xf numFmtId="0" fontId="2" fillId="0" borderId="15" xfId="0" applyFont="1" applyBorder="1" applyAlignment="1">
      <alignment horizontal="center"/>
    </xf>
    <xf numFmtId="0" fontId="0" fillId="0" borderId="15" xfId="0" applyBorder="1"/>
    <xf numFmtId="164" fontId="27" fillId="0" borderId="0" xfId="1" applyNumberFormat="1" applyFont="1" applyFill="1" applyAlignment="1">
      <alignment vertical="center"/>
    </xf>
    <xf numFmtId="164" fontId="0" fillId="0" borderId="25" xfId="1" applyNumberFormat="1" applyFont="1" applyFill="1" applyBorder="1" applyAlignment="1">
      <alignment horizontal="center" vertical="center"/>
    </xf>
    <xf numFmtId="164" fontId="0" fillId="0" borderId="1" xfId="1" applyNumberFormat="1" applyFont="1" applyFill="1" applyBorder="1" applyAlignment="1">
      <alignment horizontal="center" vertical="center" wrapText="1"/>
    </xf>
    <xf numFmtId="164" fontId="0" fillId="0" borderId="0" xfId="1" applyNumberFormat="1" applyFont="1" applyFill="1" applyAlignment="1">
      <alignment vertical="center"/>
    </xf>
    <xf numFmtId="0" fontId="0" fillId="0" borderId="22" xfId="0" applyBorder="1"/>
    <xf numFmtId="164" fontId="0" fillId="0" borderId="0" xfId="0" applyNumberFormat="1" applyAlignment="1">
      <alignment vertical="center"/>
    </xf>
    <xf numFmtId="0" fontId="48" fillId="0" borderId="0" xfId="6" applyFont="1"/>
    <xf numFmtId="0" fontId="49" fillId="0" borderId="0" xfId="6" applyFont="1"/>
    <xf numFmtId="0" fontId="50" fillId="0" borderId="0" xfId="6" applyFont="1"/>
    <xf numFmtId="43" fontId="50" fillId="0" borderId="0" xfId="10" applyFont="1" applyFill="1"/>
    <xf numFmtId="0" fontId="50" fillId="0" borderId="26" xfId="6" applyFont="1" applyBorder="1"/>
    <xf numFmtId="0" fontId="50" fillId="0" borderId="27" xfId="6" applyFont="1" applyBorder="1"/>
    <xf numFmtId="0" fontId="50" fillId="0" borderId="26" xfId="6" applyFont="1" applyBorder="1" applyAlignment="1">
      <alignment horizontal="center"/>
    </xf>
    <xf numFmtId="43" fontId="50" fillId="0" borderId="27" xfId="10" applyFont="1" applyFill="1" applyBorder="1"/>
    <xf numFmtId="43" fontId="50" fillId="0" borderId="26" xfId="10" applyFont="1" applyFill="1" applyBorder="1"/>
    <xf numFmtId="43" fontId="49" fillId="0" borderId="27" xfId="10" applyFont="1" applyFill="1" applyBorder="1"/>
    <xf numFmtId="43" fontId="49" fillId="0" borderId="26" xfId="10" applyFont="1" applyFill="1" applyBorder="1"/>
    <xf numFmtId="0" fontId="51" fillId="0" borderId="0" xfId="6" applyFont="1"/>
    <xf numFmtId="0" fontId="48" fillId="0" borderId="0" xfId="6" applyFont="1" applyAlignment="1">
      <alignment horizontal="center"/>
    </xf>
    <xf numFmtId="0" fontId="48" fillId="0" borderId="26" xfId="6" applyFont="1" applyBorder="1" applyAlignment="1">
      <alignment horizontal="center"/>
    </xf>
    <xf numFmtId="0" fontId="48" fillId="0" borderId="27" xfId="6" applyFont="1" applyBorder="1"/>
    <xf numFmtId="0" fontId="48" fillId="0" borderId="26" xfId="6" applyFont="1" applyBorder="1"/>
    <xf numFmtId="43" fontId="48" fillId="0" borderId="27" xfId="10" applyFont="1" applyFill="1" applyBorder="1"/>
    <xf numFmtId="43" fontId="48" fillId="0" borderId="26" xfId="10" applyFont="1" applyFill="1" applyBorder="1"/>
    <xf numFmtId="43" fontId="53" fillId="0" borderId="27" xfId="10" applyFont="1" applyFill="1" applyBorder="1"/>
    <xf numFmtId="43" fontId="53" fillId="0" borderId="26" xfId="10" applyFont="1" applyFill="1" applyBorder="1"/>
    <xf numFmtId="0" fontId="53" fillId="0" borderId="0" xfId="6" applyFont="1"/>
    <xf numFmtId="43" fontId="53" fillId="0" borderId="0" xfId="10" applyFont="1" applyFill="1" applyBorder="1"/>
    <xf numFmtId="43" fontId="53" fillId="0" borderId="0" xfId="6" applyNumberFormat="1" applyFont="1"/>
    <xf numFmtId="0" fontId="50" fillId="0" borderId="0" xfId="6" applyFont="1" applyAlignment="1">
      <alignment horizontal="center"/>
    </xf>
    <xf numFmtId="43" fontId="53" fillId="0" borderId="26" xfId="6" applyNumberFormat="1" applyFont="1" applyBorder="1"/>
    <xf numFmtId="43" fontId="49" fillId="0" borderId="26" xfId="10" applyFont="1" applyFill="1" applyBorder="1" applyAlignment="1">
      <alignment horizontal="center"/>
    </xf>
    <xf numFmtId="43" fontId="50" fillId="0" borderId="27" xfId="6" applyNumberFormat="1" applyFont="1" applyBorder="1"/>
    <xf numFmtId="43" fontId="50" fillId="0" borderId="26" xfId="6" applyNumberFormat="1" applyFont="1" applyBorder="1"/>
    <xf numFmtId="43" fontId="3" fillId="0" borderId="0" xfId="0" applyNumberFormat="1" applyFont="1"/>
    <xf numFmtId="0" fontId="50" fillId="0" borderId="0" xfId="0" applyFont="1"/>
    <xf numFmtId="0" fontId="37" fillId="0" borderId="0" xfId="0" applyFont="1"/>
    <xf numFmtId="0" fontId="54" fillId="0" borderId="0" xfId="0" applyFont="1" applyAlignment="1">
      <alignment horizontal="center"/>
    </xf>
    <xf numFmtId="0" fontId="54" fillId="0" borderId="0" xfId="0" applyFont="1" applyAlignment="1">
      <alignment horizontal="left"/>
    </xf>
    <xf numFmtId="43" fontId="37" fillId="0" borderId="0" xfId="1" applyFont="1"/>
    <xf numFmtId="43" fontId="3" fillId="0" borderId="0" xfId="1" applyFont="1"/>
    <xf numFmtId="43" fontId="3" fillId="0" borderId="3" xfId="1" applyFont="1" applyBorder="1"/>
    <xf numFmtId="43" fontId="37" fillId="0" borderId="11" xfId="0" applyNumberFormat="1" applyFont="1" applyBorder="1"/>
    <xf numFmtId="0" fontId="55" fillId="0" borderId="0" xfId="0" applyFont="1"/>
    <xf numFmtId="43" fontId="56" fillId="0" borderId="0" xfId="0" applyNumberFormat="1" applyFont="1"/>
    <xf numFmtId="43" fontId="57" fillId="0" borderId="0" xfId="0" applyNumberFormat="1" applyFont="1"/>
    <xf numFmtId="0" fontId="42" fillId="0" borderId="0" xfId="5" applyFont="1" applyProtection="1">
      <protection locked="0"/>
    </xf>
    <xf numFmtId="0" fontId="3" fillId="0" borderId="0" xfId="5" applyProtection="1">
      <protection locked="0"/>
    </xf>
    <xf numFmtId="0" fontId="3" fillId="0" borderId="0" xfId="5"/>
    <xf numFmtId="0" fontId="41" fillId="0" borderId="0" xfId="5" applyFont="1" applyAlignment="1">
      <alignment vertical="center"/>
    </xf>
    <xf numFmtId="0" fontId="41" fillId="0" borderId="0" xfId="5" applyFont="1" applyAlignment="1" applyProtection="1">
      <alignment vertical="center" wrapText="1"/>
      <protection locked="0"/>
    </xf>
    <xf numFmtId="0" fontId="41" fillId="0" borderId="0" xfId="5" applyFont="1" applyAlignment="1" applyProtection="1">
      <alignment vertical="top" wrapText="1"/>
      <protection locked="0"/>
    </xf>
    <xf numFmtId="0" fontId="2" fillId="0" borderId="0" xfId="5" applyFont="1" applyProtection="1">
      <protection locked="0"/>
    </xf>
    <xf numFmtId="0" fontId="2" fillId="0" borderId="20" xfId="5" applyFont="1" applyBorder="1" applyAlignment="1">
      <alignment vertical="center"/>
    </xf>
    <xf numFmtId="0" fontId="3" fillId="0" borderId="0" xfId="5" applyAlignment="1">
      <alignment horizontal="left" vertical="center"/>
    </xf>
    <xf numFmtId="0" fontId="2" fillId="0" borderId="0" xfId="5" applyFont="1" applyAlignment="1">
      <alignment vertical="center"/>
    </xf>
    <xf numFmtId="0" fontId="3" fillId="0" borderId="0" xfId="5" applyAlignment="1" applyProtection="1">
      <alignment horizontal="left" vertical="center"/>
      <protection locked="0"/>
    </xf>
    <xf numFmtId="0" fontId="2" fillId="0" borderId="0" xfId="5" applyFont="1" applyAlignment="1" applyProtection="1">
      <alignment vertical="center"/>
      <protection locked="0"/>
    </xf>
    <xf numFmtId="0" fontId="2" fillId="0" borderId="20" xfId="5" applyFont="1" applyBorder="1"/>
    <xf numFmtId="0" fontId="3" fillId="0" borderId="0" xfId="5" applyAlignment="1">
      <alignment horizontal="left" wrapText="1"/>
    </xf>
    <xf numFmtId="0" fontId="3" fillId="0" borderId="0" xfId="5" applyAlignment="1" applyProtection="1">
      <alignment wrapText="1"/>
      <protection locked="0"/>
    </xf>
    <xf numFmtId="0" fontId="3" fillId="0" borderId="0" xfId="5" applyAlignment="1">
      <alignment horizontal="left"/>
    </xf>
    <xf numFmtId="0" fontId="2" fillId="0" borderId="20" xfId="5" applyFont="1" applyBorder="1" applyProtection="1">
      <protection locked="0"/>
    </xf>
    <xf numFmtId="0" fontId="58" fillId="0" borderId="19" xfId="5" applyFont="1" applyBorder="1" applyAlignment="1">
      <alignment horizontal="center" vertical="center"/>
    </xf>
    <xf numFmtId="0" fontId="45" fillId="0" borderId="19" xfId="0" applyFont="1" applyBorder="1"/>
    <xf numFmtId="0" fontId="3" fillId="0" borderId="1" xfId="0" applyFont="1" applyBorder="1" applyAlignment="1">
      <alignment horizontal="center"/>
    </xf>
    <xf numFmtId="43" fontId="3" fillId="0" borderId="1" xfId="1" applyFont="1" applyBorder="1"/>
    <xf numFmtId="43" fontId="3" fillId="0" borderId="19" xfId="0" applyNumberFormat="1" applyFont="1" applyBorder="1"/>
    <xf numFmtId="0" fontId="3" fillId="0" borderId="0" xfId="0" applyFont="1" applyProtection="1">
      <protection locked="0"/>
    </xf>
    <xf numFmtId="0" fontId="3" fillId="0" borderId="19" xfId="0" applyFont="1" applyBorder="1"/>
    <xf numFmtId="0" fontId="45" fillId="0" borderId="23" xfId="0" applyFont="1" applyBorder="1"/>
    <xf numFmtId="43" fontId="3" fillId="0" borderId="1" xfId="1" applyFont="1" applyFill="1" applyBorder="1"/>
    <xf numFmtId="0" fontId="3" fillId="0" borderId="19" xfId="0" applyFont="1" applyBorder="1" applyAlignment="1">
      <alignment horizontal="center"/>
    </xf>
    <xf numFmtId="43" fontId="3" fillId="0" borderId="0" xfId="0" applyNumberFormat="1" applyFont="1" applyProtection="1">
      <protection locked="0"/>
    </xf>
    <xf numFmtId="0" fontId="3" fillId="0" borderId="0" xfId="5" applyAlignment="1" applyProtection="1">
      <alignment horizontal="center"/>
      <protection locked="0"/>
    </xf>
    <xf numFmtId="0" fontId="55" fillId="0" borderId="0" xfId="5" applyFont="1" applyAlignment="1" applyProtection="1">
      <alignment horizontal="center"/>
      <protection locked="0"/>
    </xf>
    <xf numFmtId="0" fontId="55" fillId="0" borderId="0" xfId="5" applyFont="1" applyProtection="1">
      <protection locked="0"/>
    </xf>
    <xf numFmtId="0" fontId="59" fillId="0" borderId="0" xfId="5" applyFont="1" applyAlignment="1" applyProtection="1">
      <alignment horizontal="center"/>
      <protection locked="0"/>
    </xf>
    <xf numFmtId="0" fontId="59" fillId="0" borderId="0" xfId="5" applyFont="1" applyProtection="1">
      <protection locked="0"/>
    </xf>
    <xf numFmtId="0" fontId="42" fillId="0" borderId="0" xfId="5" applyFont="1" applyAlignment="1" applyProtection="1">
      <alignment vertical="top"/>
      <protection locked="0"/>
    </xf>
    <xf numFmtId="0" fontId="2" fillId="0" borderId="0" xfId="5" applyFont="1" applyAlignment="1" applyProtection="1">
      <alignment horizontal="center"/>
      <protection locked="0"/>
    </xf>
    <xf numFmtId="0" fontId="2" fillId="0" borderId="0" xfId="5" applyFont="1"/>
    <xf numFmtId="0" fontId="3" fillId="0" borderId="0" xfId="5" applyAlignment="1" applyProtection="1">
      <alignment horizontal="left" wrapText="1"/>
      <protection locked="0"/>
    </xf>
    <xf numFmtId="0" fontId="2" fillId="0" borderId="0" xfId="5" applyFont="1" applyAlignment="1">
      <alignment wrapText="1"/>
    </xf>
    <xf numFmtId="0" fontId="2" fillId="0" borderId="0" xfId="5" applyFont="1" applyAlignment="1" applyProtection="1">
      <alignment wrapText="1"/>
      <protection locked="0"/>
    </xf>
    <xf numFmtId="0" fontId="3" fillId="0" borderId="4" xfId="5" applyBorder="1" applyProtection="1">
      <protection locked="0"/>
    </xf>
    <xf numFmtId="0" fontId="42" fillId="0" borderId="19" xfId="5" applyFont="1" applyBorder="1" applyAlignment="1" applyProtection="1">
      <alignment horizontal="center" vertical="center"/>
      <protection locked="0"/>
    </xf>
    <xf numFmtId="0" fontId="45" fillId="0" borderId="19" xfId="5" applyFont="1" applyBorder="1" applyAlignment="1" applyProtection="1">
      <alignment horizontal="center" vertical="center"/>
      <protection locked="0"/>
    </xf>
    <xf numFmtId="0" fontId="60" fillId="0" borderId="1" xfId="0" applyFont="1" applyBorder="1" applyAlignment="1">
      <alignment horizontal="left"/>
    </xf>
    <xf numFmtId="43" fontId="60" fillId="0" borderId="1" xfId="1" applyFont="1" applyBorder="1"/>
    <xf numFmtId="167" fontId="60" fillId="0" borderId="1" xfId="0" applyNumberFormat="1" applyFont="1" applyBorder="1" applyAlignment="1">
      <alignment horizontal="center"/>
    </xf>
    <xf numFmtId="0" fontId="60" fillId="0" borderId="1" xfId="0" applyFont="1" applyBorder="1" applyProtection="1">
      <protection locked="0"/>
    </xf>
    <xf numFmtId="43" fontId="60" fillId="0" borderId="1" xfId="1" applyFont="1" applyFill="1" applyBorder="1" applyProtection="1">
      <protection locked="0"/>
    </xf>
    <xf numFmtId="43" fontId="60" fillId="0" borderId="1" xfId="1" applyFont="1" applyFill="1" applyBorder="1"/>
    <xf numFmtId="0" fontId="60" fillId="0" borderId="29" xfId="0" applyFont="1" applyBorder="1" applyAlignment="1">
      <alignment horizontal="left"/>
    </xf>
    <xf numFmtId="43" fontId="3" fillId="0" borderId="24" xfId="1" applyFont="1" applyFill="1" applyBorder="1" applyProtection="1">
      <protection locked="0"/>
    </xf>
    <xf numFmtId="168" fontId="3" fillId="0" borderId="24" xfId="0" applyNumberFormat="1" applyFont="1" applyBorder="1" applyAlignment="1" applyProtection="1">
      <alignment horizontal="center"/>
      <protection locked="0"/>
    </xf>
    <xf numFmtId="0" fontId="3" fillId="0" borderId="24" xfId="0" applyFont="1" applyBorder="1" applyProtection="1">
      <protection locked="0"/>
    </xf>
    <xf numFmtId="0" fontId="0" fillId="0" borderId="19" xfId="0" applyBorder="1" applyProtection="1">
      <protection locked="0"/>
    </xf>
    <xf numFmtId="43" fontId="3" fillId="0" borderId="19" xfId="1" applyFont="1" applyFill="1" applyBorder="1" applyProtection="1">
      <protection locked="0"/>
    </xf>
    <xf numFmtId="0" fontId="3" fillId="0" borderId="19" xfId="0" applyFont="1" applyBorder="1" applyProtection="1">
      <protection locked="0"/>
    </xf>
    <xf numFmtId="43" fontId="3" fillId="0" borderId="19" xfId="0" applyNumberFormat="1" applyFont="1" applyBorder="1" applyProtection="1">
      <protection locked="0"/>
    </xf>
    <xf numFmtId="0" fontId="3" fillId="0" borderId="18" xfId="0" applyFont="1" applyBorder="1" applyProtection="1">
      <protection locked="0"/>
    </xf>
    <xf numFmtId="0" fontId="0" fillId="0" borderId="0" xfId="0" applyProtection="1">
      <protection locked="0"/>
    </xf>
    <xf numFmtId="0" fontId="41" fillId="0" borderId="0" xfId="0" applyFont="1" applyAlignment="1" applyProtection="1">
      <alignment vertical="center" wrapText="1"/>
      <protection locked="0"/>
    </xf>
    <xf numFmtId="0" fontId="41" fillId="0" borderId="0" xfId="0" applyFont="1" applyAlignment="1" applyProtection="1">
      <alignment vertical="top" wrapText="1"/>
      <protection locked="0"/>
    </xf>
    <xf numFmtId="0" fontId="2" fillId="0" borderId="0" xfId="0" applyFont="1" applyProtection="1">
      <protection locked="0"/>
    </xf>
    <xf numFmtId="0" fontId="2" fillId="0" borderId="0" xfId="0" applyFont="1" applyAlignment="1" applyProtection="1">
      <alignment vertical="center"/>
      <protection locked="0"/>
    </xf>
    <xf numFmtId="0" fontId="0" fillId="0" borderId="0" xfId="0" applyAlignment="1" applyProtection="1">
      <alignment wrapText="1"/>
      <protection locked="0"/>
    </xf>
    <xf numFmtId="0" fontId="2" fillId="0" borderId="20" xfId="0" applyFont="1" applyBorder="1" applyProtection="1">
      <protection locked="0"/>
    </xf>
    <xf numFmtId="0" fontId="63" fillId="4" borderId="38" xfId="0" applyFont="1" applyFill="1" applyBorder="1"/>
    <xf numFmtId="0" fontId="64" fillId="4" borderId="0" xfId="0" applyFont="1" applyFill="1"/>
    <xf numFmtId="0" fontId="65" fillId="4" borderId="39" xfId="0" applyFont="1" applyFill="1" applyBorder="1"/>
    <xf numFmtId="0" fontId="65" fillId="4" borderId="40" xfId="0" applyFont="1" applyFill="1" applyBorder="1" applyAlignment="1">
      <alignment vertical="top"/>
    </xf>
    <xf numFmtId="43" fontId="65" fillId="4" borderId="27" xfId="1" applyFont="1" applyFill="1" applyBorder="1" applyAlignment="1">
      <alignment vertical="top"/>
    </xf>
    <xf numFmtId="43" fontId="66" fillId="4" borderId="27" xfId="1" applyFont="1" applyFill="1" applyBorder="1" applyAlignment="1">
      <alignment vertical="top"/>
    </xf>
    <xf numFmtId="43" fontId="66" fillId="4" borderId="25" xfId="1" applyFont="1" applyFill="1" applyBorder="1" applyAlignment="1">
      <alignment vertical="top"/>
    </xf>
    <xf numFmtId="0" fontId="65" fillId="4" borderId="27" xfId="0" applyFont="1" applyFill="1" applyBorder="1" applyAlignment="1">
      <alignment vertical="top"/>
    </xf>
    <xf numFmtId="43" fontId="65" fillId="4" borderId="41" xfId="1" applyFont="1" applyFill="1" applyBorder="1" applyAlignment="1">
      <alignment vertical="top"/>
    </xf>
    <xf numFmtId="43" fontId="66" fillId="4" borderId="7" xfId="1" applyFont="1" applyFill="1" applyBorder="1" applyAlignment="1">
      <alignment vertical="top"/>
    </xf>
    <xf numFmtId="43" fontId="67" fillId="4" borderId="0" xfId="1" applyFont="1" applyFill="1" applyBorder="1" applyAlignment="1">
      <alignment vertical="top"/>
    </xf>
    <xf numFmtId="43" fontId="68" fillId="4" borderId="0" xfId="1" applyFont="1" applyFill="1" applyBorder="1" applyAlignment="1">
      <alignment vertical="top"/>
    </xf>
    <xf numFmtId="0" fontId="63" fillId="4" borderId="0" xfId="0" applyFont="1" applyFill="1" applyAlignment="1">
      <alignment vertical="top"/>
    </xf>
    <xf numFmtId="0" fontId="69" fillId="0" borderId="39" xfId="0" applyFont="1" applyBorder="1" applyAlignment="1">
      <alignment vertical="top"/>
    </xf>
    <xf numFmtId="0" fontId="70" fillId="0" borderId="27" xfId="0" applyFont="1" applyBorder="1" applyAlignment="1">
      <alignment vertical="top"/>
    </xf>
    <xf numFmtId="4" fontId="70" fillId="0" borderId="0" xfId="0" applyNumberFormat="1" applyFont="1" applyAlignment="1">
      <alignment vertical="top"/>
    </xf>
    <xf numFmtId="0" fontId="63" fillId="4" borderId="38" xfId="0" applyFont="1" applyFill="1" applyBorder="1" applyAlignment="1">
      <alignment vertical="top"/>
    </xf>
    <xf numFmtId="0" fontId="64" fillId="0" borderId="0" xfId="0" applyFont="1"/>
    <xf numFmtId="0" fontId="65" fillId="4" borderId="39" xfId="0" applyFont="1" applyFill="1" applyBorder="1" applyAlignment="1">
      <alignment vertical="top"/>
    </xf>
    <xf numFmtId="0" fontId="70" fillId="0" borderId="27" xfId="0" applyFont="1" applyBorder="1" applyAlignment="1">
      <alignment vertical="top" wrapText="1"/>
    </xf>
    <xf numFmtId="43" fontId="66" fillId="4" borderId="6" xfId="1" applyFont="1" applyFill="1" applyBorder="1" applyAlignment="1">
      <alignment vertical="top"/>
    </xf>
    <xf numFmtId="43" fontId="66" fillId="4" borderId="1" xfId="1" applyFont="1" applyFill="1" applyBorder="1" applyAlignment="1">
      <alignment vertical="top"/>
    </xf>
    <xf numFmtId="4" fontId="70" fillId="0" borderId="41" xfId="0" applyNumberFormat="1" applyFont="1" applyBorder="1" applyAlignment="1">
      <alignment vertical="top"/>
    </xf>
    <xf numFmtId="43" fontId="66" fillId="4" borderId="29" xfId="1" applyFont="1" applyFill="1" applyBorder="1" applyAlignment="1">
      <alignment vertical="top"/>
    </xf>
    <xf numFmtId="0" fontId="37" fillId="0" borderId="0" xfId="0" applyFont="1" applyAlignment="1">
      <alignment vertical="top"/>
    </xf>
    <xf numFmtId="4" fontId="71" fillId="0" borderId="28" xfId="0" applyNumberFormat="1" applyFont="1" applyBorder="1" applyAlignment="1">
      <alignment vertical="top"/>
    </xf>
    <xf numFmtId="0" fontId="63" fillId="4" borderId="42" xfId="0" applyFont="1" applyFill="1" applyBorder="1" applyAlignment="1">
      <alignment vertical="top"/>
    </xf>
    <xf numFmtId="0" fontId="63" fillId="4" borderId="9" xfId="0" applyFont="1" applyFill="1" applyBorder="1" applyAlignment="1">
      <alignment vertical="top"/>
    </xf>
    <xf numFmtId="0" fontId="37" fillId="0" borderId="9" xfId="0" applyFont="1" applyBorder="1" applyAlignment="1">
      <alignment vertical="top"/>
    </xf>
    <xf numFmtId="0" fontId="65" fillId="4" borderId="43" xfId="0" applyFont="1" applyFill="1" applyBorder="1" applyAlignment="1">
      <alignment vertical="top"/>
    </xf>
    <xf numFmtId="0" fontId="70" fillId="0" borderId="44" xfId="0" applyFont="1" applyBorder="1" applyAlignment="1">
      <alignment vertical="top"/>
    </xf>
    <xf numFmtId="4" fontId="71" fillId="0" borderId="9" xfId="0" applyNumberFormat="1" applyFont="1" applyBorder="1" applyAlignment="1">
      <alignment vertical="top"/>
    </xf>
    <xf numFmtId="43" fontId="66" fillId="4" borderId="45" xfId="1" applyFont="1" applyFill="1" applyBorder="1" applyAlignment="1">
      <alignment vertical="top"/>
    </xf>
    <xf numFmtId="0" fontId="64" fillId="4" borderId="38" xfId="0" applyFont="1" applyFill="1" applyBorder="1" applyAlignment="1">
      <alignment vertical="top"/>
    </xf>
    <xf numFmtId="0" fontId="64" fillId="0" borderId="0" xfId="0" applyFont="1" applyAlignment="1">
      <alignment vertical="top"/>
    </xf>
    <xf numFmtId="0" fontId="70" fillId="0" borderId="0" xfId="0" applyFont="1" applyAlignment="1">
      <alignment vertical="top"/>
    </xf>
    <xf numFmtId="0" fontId="63" fillId="0" borderId="38" xfId="0" applyFont="1" applyBorder="1" applyAlignment="1">
      <alignment horizontal="left" vertical="center"/>
    </xf>
    <xf numFmtId="0" fontId="63" fillId="4" borderId="0" xfId="0" applyFont="1" applyFill="1" applyAlignment="1">
      <alignment horizontal="left"/>
    </xf>
    <xf numFmtId="4" fontId="71" fillId="0" borderId="25" xfId="0" applyNumberFormat="1" applyFont="1" applyBorder="1" applyAlignment="1">
      <alignment vertical="top"/>
    </xf>
    <xf numFmtId="0" fontId="37" fillId="0" borderId="35" xfId="0" applyFont="1" applyBorder="1"/>
    <xf numFmtId="0" fontId="63" fillId="0" borderId="7" xfId="0" applyFont="1" applyBorder="1" applyAlignment="1">
      <alignment vertical="center"/>
    </xf>
    <xf numFmtId="0" fontId="69" fillId="0" borderId="36" xfId="0" applyFont="1" applyBorder="1" applyAlignment="1">
      <alignment vertical="top"/>
    </xf>
    <xf numFmtId="0" fontId="70" fillId="0" borderId="30" xfId="0" applyFont="1" applyBorder="1" applyAlignment="1">
      <alignment vertical="top"/>
    </xf>
    <xf numFmtId="4" fontId="71" fillId="0" borderId="1" xfId="0" applyNumberFormat="1" applyFont="1" applyBorder="1" applyAlignment="1">
      <alignment vertical="top"/>
    </xf>
    <xf numFmtId="0" fontId="68" fillId="4" borderId="0" xfId="0" applyFont="1" applyFill="1"/>
    <xf numFmtId="0" fontId="68" fillId="4" borderId="0" xfId="0" applyFont="1" applyFill="1" applyAlignment="1">
      <alignment horizontal="center" vertical="top"/>
    </xf>
    <xf numFmtId="0" fontId="68" fillId="4" borderId="0" xfId="0" applyFont="1" applyFill="1" applyAlignment="1">
      <alignment vertical="top"/>
    </xf>
    <xf numFmtId="43" fontId="61" fillId="4" borderId="0" xfId="1" applyFont="1" applyFill="1" applyBorder="1" applyAlignment="1">
      <alignment horizontal="right" vertical="top"/>
    </xf>
    <xf numFmtId="0" fontId="62" fillId="4" borderId="0" xfId="0" applyFont="1" applyFill="1" applyAlignment="1">
      <alignment horizontal="center"/>
    </xf>
    <xf numFmtId="0" fontId="62" fillId="4" borderId="0" xfId="0" applyFont="1" applyFill="1"/>
    <xf numFmtId="0" fontId="62" fillId="4" borderId="0" xfId="0" applyFont="1" applyFill="1" applyAlignment="1">
      <alignment horizontal="center" vertical="top"/>
    </xf>
    <xf numFmtId="0" fontId="62" fillId="4" borderId="0" xfId="0" applyFont="1" applyFill="1" applyAlignment="1">
      <alignment vertical="top"/>
    </xf>
    <xf numFmtId="0" fontId="63" fillId="4" borderId="0" xfId="0" applyFont="1" applyFill="1" applyAlignment="1">
      <alignment horizontal="center"/>
    </xf>
    <xf numFmtId="43" fontId="63" fillId="4" borderId="0" xfId="1" applyFont="1" applyFill="1" applyBorder="1" applyAlignment="1">
      <alignment vertical="top"/>
    </xf>
    <xf numFmtId="0" fontId="63" fillId="4" borderId="0" xfId="0" applyFont="1" applyFill="1" applyAlignment="1">
      <alignment horizontal="center" vertical="top"/>
    </xf>
    <xf numFmtId="0" fontId="64" fillId="4" borderId="0" xfId="0" applyFont="1" applyFill="1" applyAlignment="1">
      <alignment horizontal="center"/>
    </xf>
    <xf numFmtId="43" fontId="61" fillId="4" borderId="0" xfId="1" applyFont="1" applyFill="1" applyBorder="1" applyAlignment="1" applyProtection="1">
      <alignment horizontal="right" vertical="top"/>
    </xf>
    <xf numFmtId="43" fontId="0" fillId="0" borderId="0" xfId="0" applyNumberFormat="1"/>
    <xf numFmtId="0" fontId="0" fillId="0" borderId="0" xfId="0" applyAlignment="1">
      <alignment horizontal="right"/>
    </xf>
    <xf numFmtId="0" fontId="72" fillId="4" borderId="1" xfId="0" applyFont="1" applyFill="1" applyBorder="1" applyAlignment="1">
      <alignment horizontal="center" vertical="center" wrapText="1"/>
    </xf>
    <xf numFmtId="43" fontId="2" fillId="4" borderId="29" xfId="1" applyFont="1" applyFill="1" applyBorder="1" applyAlignment="1">
      <alignment horizontal="center" vertical="center" wrapText="1"/>
    </xf>
    <xf numFmtId="43" fontId="66" fillId="4" borderId="26" xfId="1" applyFont="1" applyFill="1" applyBorder="1" applyAlignment="1">
      <alignment vertical="top"/>
    </xf>
    <xf numFmtId="0" fontId="66" fillId="4" borderId="25" xfId="0" applyFont="1" applyFill="1" applyBorder="1" applyAlignment="1">
      <alignment vertical="top"/>
    </xf>
    <xf numFmtId="9" fontId="66" fillId="4" borderId="25" xfId="2" applyFont="1" applyFill="1" applyBorder="1" applyAlignment="1">
      <alignment vertical="top"/>
    </xf>
    <xf numFmtId="43" fontId="0" fillId="4" borderId="25" xfId="1" applyFont="1" applyFill="1" applyBorder="1" applyAlignment="1">
      <alignment vertical="top"/>
    </xf>
    <xf numFmtId="0" fontId="66" fillId="4" borderId="29" xfId="0" applyFont="1" applyFill="1" applyBorder="1" applyAlignment="1">
      <alignment vertical="top"/>
    </xf>
    <xf numFmtId="9" fontId="66" fillId="4" borderId="29" xfId="2" applyFont="1" applyFill="1" applyBorder="1" applyAlignment="1">
      <alignment vertical="top"/>
    </xf>
    <xf numFmtId="43" fontId="0" fillId="4" borderId="30" xfId="1" applyFont="1" applyFill="1" applyBorder="1" applyAlignment="1">
      <alignment vertical="top"/>
    </xf>
    <xf numFmtId="43" fontId="68" fillId="4" borderId="25" xfId="1" applyFont="1" applyFill="1" applyBorder="1" applyAlignment="1">
      <alignment vertical="top"/>
    </xf>
    <xf numFmtId="0" fontId="68" fillId="4" borderId="25" xfId="0" applyFont="1" applyFill="1" applyBorder="1" applyAlignment="1">
      <alignment vertical="top"/>
    </xf>
    <xf numFmtId="9" fontId="68" fillId="4" borderId="25" xfId="2" applyFont="1" applyFill="1" applyBorder="1" applyAlignment="1">
      <alignment vertical="top"/>
    </xf>
    <xf numFmtId="43" fontId="0" fillId="4" borderId="27" xfId="1" applyFont="1" applyFill="1" applyBorder="1" applyAlignment="1">
      <alignment vertical="top"/>
    </xf>
    <xf numFmtId="43" fontId="66" fillId="4" borderId="2" xfId="1" applyFont="1" applyFill="1" applyBorder="1" applyAlignment="1">
      <alignment vertical="top"/>
    </xf>
    <xf numFmtId="0" fontId="66" fillId="4" borderId="25" xfId="0" applyFont="1" applyFill="1" applyBorder="1" applyAlignment="1">
      <alignment vertical="top" wrapText="1"/>
    </xf>
    <xf numFmtId="43" fontId="66" fillId="4" borderId="41" xfId="1" applyFont="1" applyFill="1" applyBorder="1" applyAlignment="1">
      <alignment vertical="top"/>
    </xf>
    <xf numFmtId="0" fontId="66" fillId="4" borderId="29" xfId="0" applyFont="1" applyFill="1" applyBorder="1" applyAlignment="1">
      <alignment vertical="top" wrapText="1"/>
    </xf>
    <xf numFmtId="10" fontId="71" fillId="0" borderId="28" xfId="0" applyNumberFormat="1" applyFont="1" applyBorder="1" applyAlignment="1">
      <alignment vertical="top"/>
    </xf>
    <xf numFmtId="4" fontId="73" fillId="0" borderId="28" xfId="0" applyNumberFormat="1" applyFont="1" applyBorder="1" applyAlignment="1">
      <alignment vertical="top"/>
    </xf>
    <xf numFmtId="43" fontId="66" fillId="4" borderId="46" xfId="1" applyFont="1" applyFill="1" applyBorder="1" applyAlignment="1">
      <alignment vertical="top"/>
    </xf>
    <xf numFmtId="0" fontId="66" fillId="4" borderId="45" xfId="0" applyFont="1" applyFill="1" applyBorder="1" applyAlignment="1">
      <alignment vertical="top"/>
    </xf>
    <xf numFmtId="9" fontId="66" fillId="4" borderId="45" xfId="2" applyFont="1" applyFill="1" applyBorder="1" applyAlignment="1">
      <alignment vertical="top"/>
    </xf>
    <xf numFmtId="43" fontId="0" fillId="0" borderId="9" xfId="1" applyFont="1" applyBorder="1" applyAlignment="1">
      <alignment vertical="top"/>
    </xf>
    <xf numFmtId="9" fontId="68" fillId="4" borderId="1" xfId="2" applyFont="1" applyFill="1" applyBorder="1" applyAlignment="1">
      <alignment vertical="top"/>
    </xf>
    <xf numFmtId="0" fontId="66" fillId="4" borderId="1" xfId="0" applyFont="1" applyFill="1" applyBorder="1" applyAlignment="1">
      <alignment vertical="top"/>
    </xf>
    <xf numFmtId="43" fontId="66" fillId="4" borderId="0" xfId="1" applyFont="1" applyFill="1" applyBorder="1" applyAlignment="1">
      <alignment vertical="top"/>
    </xf>
    <xf numFmtId="43" fontId="0" fillId="4" borderId="0" xfId="1" applyFont="1" applyFill="1" applyBorder="1" applyAlignment="1">
      <alignment horizontal="right" vertical="top"/>
    </xf>
    <xf numFmtId="43" fontId="0" fillId="4" borderId="0" xfId="1" applyFont="1" applyFill="1" applyBorder="1" applyAlignment="1">
      <alignment vertical="top"/>
    </xf>
    <xf numFmtId="43" fontId="66" fillId="4" borderId="0" xfId="1" applyFont="1" applyFill="1" applyAlignment="1">
      <alignment vertical="top"/>
    </xf>
    <xf numFmtId="43" fontId="0" fillId="4" borderId="0" xfId="1" applyFont="1" applyFill="1" applyAlignment="1">
      <alignment vertical="top"/>
    </xf>
    <xf numFmtId="0" fontId="60" fillId="0" borderId="1" xfId="0" quotePrefix="1" applyFont="1" applyBorder="1" applyAlignment="1">
      <alignment horizontal="left"/>
    </xf>
    <xf numFmtId="15" fontId="0" fillId="0" borderId="1" xfId="0" quotePrefix="1" applyNumberFormat="1" applyBorder="1" applyAlignment="1">
      <alignment horizontal="center" vertical="center"/>
    </xf>
    <xf numFmtId="17" fontId="0" fillId="0" borderId="1" xfId="0" quotePrefix="1" applyNumberFormat="1" applyBorder="1" applyAlignment="1">
      <alignment horizontal="center" vertical="center"/>
    </xf>
    <xf numFmtId="166" fontId="19" fillId="3" borderId="1" xfId="0" quotePrefix="1" applyNumberFormat="1" applyFont="1" applyFill="1" applyBorder="1" applyAlignment="1">
      <alignment horizontal="center" vertical="center" wrapText="1"/>
    </xf>
    <xf numFmtId="0" fontId="19" fillId="3" borderId="1" xfId="0" quotePrefix="1" applyFont="1" applyFill="1" applyBorder="1" applyAlignment="1">
      <alignment horizontal="center" vertical="center" wrapText="1"/>
    </xf>
    <xf numFmtId="14" fontId="19" fillId="3" borderId="1" xfId="0" quotePrefix="1" applyNumberFormat="1" applyFont="1" applyFill="1" applyBorder="1" applyAlignment="1">
      <alignment horizontal="center" vertical="center" wrapText="1"/>
    </xf>
    <xf numFmtId="0" fontId="3" fillId="0" borderId="0" xfId="5" applyAlignment="1" applyProtection="1">
      <alignment horizontal="left" vertical="center" wrapText="1"/>
      <protection locked="0"/>
    </xf>
    <xf numFmtId="0" fontId="78" fillId="0" borderId="0" xfId="0" applyFont="1" applyAlignment="1">
      <alignment horizontal="left" vertical="top" wrapText="1"/>
    </xf>
    <xf numFmtId="0" fontId="79" fillId="0" borderId="0" xfId="0" applyFont="1" applyAlignment="1">
      <alignment horizontal="left" vertical="center" wrapText="1"/>
    </xf>
    <xf numFmtId="0" fontId="79" fillId="0" borderId="8" xfId="0" applyFont="1" applyBorder="1" applyAlignment="1">
      <alignment horizontal="center" vertical="center" wrapText="1"/>
    </xf>
    <xf numFmtId="0" fontId="79" fillId="0" borderId="8" xfId="0" applyFont="1" applyBorder="1" applyAlignment="1">
      <alignment horizontal="right" vertical="center" wrapText="1"/>
    </xf>
    <xf numFmtId="0" fontId="79" fillId="0" borderId="0" xfId="0" applyFont="1" applyAlignment="1">
      <alignment horizontal="center" vertical="center" wrapText="1"/>
    </xf>
    <xf numFmtId="0" fontId="52" fillId="0" borderId="0" xfId="6" applyFont="1"/>
    <xf numFmtId="0" fontId="80" fillId="0" borderId="0" xfId="0" applyFont="1" applyAlignment="1">
      <alignment horizontal="center"/>
    </xf>
    <xf numFmtId="0" fontId="80" fillId="0" borderId="26" xfId="0" applyFont="1" applyBorder="1" applyAlignment="1">
      <alignment horizontal="center"/>
    </xf>
    <xf numFmtId="0" fontId="80" fillId="0" borderId="27" xfId="0" applyFont="1" applyBorder="1"/>
    <xf numFmtId="0" fontId="80" fillId="0" borderId="26" xfId="0" applyFont="1" applyBorder="1"/>
    <xf numFmtId="43" fontId="80" fillId="0" borderId="27" xfId="1" applyFont="1" applyBorder="1"/>
    <xf numFmtId="43" fontId="80" fillId="0" borderId="26" xfId="1" applyFont="1" applyBorder="1"/>
    <xf numFmtId="43" fontId="81" fillId="0" borderId="27" xfId="1" applyFont="1" applyBorder="1"/>
    <xf numFmtId="43" fontId="81" fillId="0" borderId="26" xfId="1" applyFont="1" applyBorder="1"/>
    <xf numFmtId="0" fontId="80" fillId="0" borderId="0" xfId="0" applyFont="1"/>
    <xf numFmtId="0" fontId="80" fillId="0" borderId="0" xfId="0" applyFont="1" applyAlignment="1">
      <alignment horizontal="left"/>
    </xf>
    <xf numFmtId="0" fontId="80" fillId="0" borderId="26" xfId="0" applyFont="1" applyBorder="1" applyAlignment="1">
      <alignment horizontal="center" vertical="center"/>
    </xf>
    <xf numFmtId="0" fontId="82" fillId="0" borderId="27" xfId="0" applyFont="1" applyBorder="1" applyAlignment="1">
      <alignment horizontal="center" vertical="center"/>
    </xf>
    <xf numFmtId="43" fontId="82" fillId="0" borderId="27" xfId="1" applyFont="1" applyBorder="1" applyAlignment="1">
      <alignment horizontal="center" vertical="center"/>
    </xf>
    <xf numFmtId="43" fontId="83" fillId="0" borderId="27" xfId="1" applyFont="1" applyBorder="1" applyAlignment="1">
      <alignment horizontal="center" vertical="center"/>
    </xf>
    <xf numFmtId="0" fontId="82" fillId="0" borderId="0" xfId="0" applyFont="1"/>
    <xf numFmtId="43" fontId="82" fillId="0" borderId="0" xfId="1" applyFont="1"/>
    <xf numFmtId="0" fontId="82" fillId="0" borderId="26" xfId="0" applyFont="1" applyBorder="1"/>
    <xf numFmtId="0" fontId="82" fillId="0" borderId="27" xfId="0" applyFont="1" applyBorder="1"/>
    <xf numFmtId="0" fontId="82" fillId="0" borderId="26" xfId="0" applyFont="1" applyBorder="1" applyAlignment="1">
      <alignment horizontal="center"/>
    </xf>
    <xf numFmtId="43" fontId="82" fillId="0" borderId="27" xfId="1" applyFont="1" applyBorder="1"/>
    <xf numFmtId="43" fontId="82" fillId="0" borderId="26" xfId="1" applyFont="1" applyBorder="1"/>
    <xf numFmtId="43" fontId="83" fillId="0" borderId="27" xfId="1" applyFont="1" applyBorder="1"/>
    <xf numFmtId="43" fontId="83" fillId="0" borderId="26" xfId="1" applyFont="1" applyBorder="1"/>
    <xf numFmtId="0" fontId="80" fillId="0" borderId="0" xfId="0" applyFont="1" applyAlignment="1">
      <alignment horizontal="center" vertical="center" wrapText="1"/>
    </xf>
    <xf numFmtId="0" fontId="80" fillId="0" borderId="26" xfId="0" applyFont="1" applyBorder="1" applyAlignment="1">
      <alignment horizontal="center" vertical="center" wrapText="1"/>
    </xf>
    <xf numFmtId="0" fontId="80" fillId="0" borderId="1" xfId="0" applyFont="1" applyBorder="1"/>
    <xf numFmtId="43" fontId="82" fillId="0" borderId="1" xfId="1" applyFont="1" applyBorder="1"/>
    <xf numFmtId="0" fontId="82" fillId="0" borderId="1" xfId="0" applyFont="1" applyBorder="1"/>
    <xf numFmtId="43" fontId="82" fillId="0" borderId="1" xfId="0" applyNumberFormat="1" applyFont="1" applyBorder="1"/>
    <xf numFmtId="43" fontId="82" fillId="0" borderId="0" xfId="0" applyNumberFormat="1" applyFont="1"/>
    <xf numFmtId="43" fontId="82" fillId="0" borderId="26" xfId="0" applyNumberFormat="1" applyFont="1" applyBorder="1"/>
    <xf numFmtId="0" fontId="82" fillId="0" borderId="1" xfId="0" applyFont="1" applyBorder="1" applyAlignment="1">
      <alignment horizontal="center"/>
    </xf>
    <xf numFmtId="0" fontId="82" fillId="0" borderId="1" xfId="0" applyFont="1" applyBorder="1" applyAlignment="1">
      <alignment vertical="center" wrapText="1"/>
    </xf>
    <xf numFmtId="0" fontId="82" fillId="0" borderId="1" xfId="0" applyFont="1" applyBorder="1" applyAlignment="1">
      <alignment horizontal="center" vertical="center" wrapText="1"/>
    </xf>
    <xf numFmtId="43" fontId="82" fillId="0" borderId="0" xfId="1" applyFont="1" applyBorder="1"/>
    <xf numFmtId="43" fontId="84" fillId="0" borderId="27" xfId="1" applyFont="1" applyBorder="1"/>
    <xf numFmtId="43" fontId="84" fillId="0" borderId="26" xfId="1" applyFont="1" applyBorder="1"/>
    <xf numFmtId="43" fontId="83" fillId="0" borderId="27" xfId="1" applyFont="1" applyFill="1" applyBorder="1"/>
    <xf numFmtId="43" fontId="83" fillId="0" borderId="26" xfId="1" applyFont="1" applyFill="1" applyBorder="1"/>
    <xf numFmtId="0" fontId="83" fillId="0" borderId="1" xfId="0" applyFont="1" applyBorder="1" applyAlignment="1">
      <alignment horizontal="left" vertical="center" wrapText="1"/>
    </xf>
    <xf numFmtId="43" fontId="83" fillId="0" borderId="1" xfId="1" applyFont="1" applyBorder="1"/>
    <xf numFmtId="0" fontId="83" fillId="0" borderId="1" xfId="0" applyFont="1" applyBorder="1"/>
    <xf numFmtId="43" fontId="83" fillId="0" borderId="1" xfId="0" applyNumberFormat="1" applyFont="1" applyBorder="1"/>
    <xf numFmtId="43" fontId="83" fillId="0" borderId="0" xfId="0" applyNumberFormat="1" applyFont="1"/>
    <xf numFmtId="43" fontId="83" fillId="0" borderId="26" xfId="0" applyNumberFormat="1" applyFont="1" applyBorder="1"/>
    <xf numFmtId="0" fontId="83" fillId="0" borderId="27" xfId="0" applyFont="1" applyBorder="1"/>
    <xf numFmtId="0" fontId="83" fillId="0" borderId="26" xfId="0" applyFont="1" applyBorder="1" applyAlignment="1">
      <alignment horizontal="center"/>
    </xf>
    <xf numFmtId="0" fontId="83" fillId="0" borderId="26" xfId="0" applyFont="1" applyBorder="1"/>
    <xf numFmtId="0" fontId="83" fillId="0" borderId="0" xfId="0" applyFont="1"/>
    <xf numFmtId="0" fontId="81" fillId="0" borderId="1" xfId="0" applyFont="1" applyBorder="1"/>
    <xf numFmtId="43" fontId="81" fillId="0" borderId="1" xfId="1" applyFont="1" applyBorder="1"/>
    <xf numFmtId="43" fontId="81" fillId="0" borderId="1" xfId="0" applyNumberFormat="1" applyFont="1" applyBorder="1"/>
    <xf numFmtId="43" fontId="81" fillId="0" borderId="0" xfId="0" applyNumberFormat="1" applyFont="1"/>
    <xf numFmtId="43" fontId="81" fillId="0" borderId="26" xfId="0" applyNumberFormat="1" applyFont="1" applyBorder="1"/>
    <xf numFmtId="0" fontId="83" fillId="0" borderId="1" xfId="0" applyFont="1" applyBorder="1" applyAlignment="1">
      <alignment horizontal="left" vertical="top"/>
    </xf>
    <xf numFmtId="43" fontId="84" fillId="0" borderId="26" xfId="1" applyFont="1" applyBorder="1" applyAlignment="1">
      <alignment horizontal="center"/>
    </xf>
    <xf numFmtId="43" fontId="84" fillId="0" borderId="27" xfId="1" applyFont="1" applyFill="1" applyBorder="1" applyAlignment="1">
      <alignment horizontal="center" vertical="center"/>
    </xf>
    <xf numFmtId="43" fontId="84" fillId="0" borderId="26" xfId="1" applyFont="1" applyFill="1" applyBorder="1" applyAlignment="1">
      <alignment horizontal="center" vertical="center"/>
    </xf>
    <xf numFmtId="43" fontId="85" fillId="0" borderId="26" xfId="1" applyFont="1" applyFill="1" applyBorder="1" applyAlignment="1">
      <alignment horizontal="center" vertical="center"/>
    </xf>
    <xf numFmtId="43" fontId="86" fillId="0" borderId="27" xfId="0" applyNumberFormat="1" applyFont="1" applyBorder="1"/>
    <xf numFmtId="43" fontId="86" fillId="0" borderId="26" xfId="0" applyNumberFormat="1" applyFont="1" applyBorder="1"/>
    <xf numFmtId="43" fontId="86" fillId="0" borderId="27" xfId="1" applyFont="1" applyBorder="1"/>
    <xf numFmtId="43" fontId="86" fillId="0" borderId="26" xfId="1" applyFont="1" applyBorder="1"/>
    <xf numFmtId="43" fontId="87" fillId="0" borderId="27" xfId="1" applyFont="1" applyFill="1" applyBorder="1" applyAlignment="1">
      <alignment horizontal="center" vertical="center"/>
    </xf>
    <xf numFmtId="43" fontId="87" fillId="0" borderId="26" xfId="1" applyFont="1" applyFill="1" applyBorder="1" applyAlignment="1">
      <alignment horizontal="center" vertical="center"/>
    </xf>
    <xf numFmtId="43" fontId="83" fillId="0" borderId="26" xfId="1" applyFont="1" applyBorder="1" applyAlignment="1">
      <alignment horizontal="center"/>
    </xf>
    <xf numFmtId="43" fontId="83" fillId="0" borderId="27" xfId="1" applyFont="1" applyFill="1" applyBorder="1" applyAlignment="1">
      <alignment horizontal="center" vertical="center"/>
    </xf>
    <xf numFmtId="43" fontId="83" fillId="0" borderId="26" xfId="1" applyFont="1" applyFill="1" applyBorder="1" applyAlignment="1">
      <alignment horizontal="center" vertical="center"/>
    </xf>
    <xf numFmtId="43" fontId="88" fillId="0" borderId="26" xfId="1" applyFont="1" applyFill="1" applyBorder="1" applyAlignment="1">
      <alignment horizontal="left" vertical="center"/>
    </xf>
    <xf numFmtId="43" fontId="81" fillId="0" borderId="27" xfId="0" applyNumberFormat="1" applyFont="1" applyBorder="1"/>
    <xf numFmtId="43" fontId="83" fillId="0" borderId="26" xfId="1" quotePrefix="1" applyFont="1" applyBorder="1" applyAlignment="1">
      <alignment horizontal="center"/>
    </xf>
    <xf numFmtId="43" fontId="85" fillId="0" borderId="27" xfId="1" applyFont="1" applyFill="1" applyBorder="1" applyAlignment="1">
      <alignment horizontal="center" vertical="center"/>
    </xf>
    <xf numFmtId="43" fontId="88" fillId="0" borderId="27" xfId="1" applyFont="1" applyFill="1" applyBorder="1" applyAlignment="1">
      <alignment horizontal="center" vertical="center"/>
    </xf>
    <xf numFmtId="43" fontId="88" fillId="0" borderId="26" xfId="1" applyFont="1" applyFill="1" applyBorder="1" applyAlignment="1">
      <alignment horizontal="center" vertical="center"/>
    </xf>
    <xf numFmtId="43" fontId="88" fillId="0" borderId="27" xfId="1" applyFont="1" applyFill="1" applyBorder="1" applyAlignment="1">
      <alignment vertical="center"/>
    </xf>
    <xf numFmtId="43" fontId="88" fillId="0" borderId="27" xfId="1" applyFont="1" applyBorder="1" applyAlignment="1">
      <alignment vertical="center"/>
    </xf>
    <xf numFmtId="43" fontId="89" fillId="0" borderId="27" xfId="1" applyFont="1" applyFill="1" applyBorder="1" applyAlignment="1">
      <alignment horizontal="center" vertical="center"/>
    </xf>
    <xf numFmtId="43" fontId="89" fillId="0" borderId="26" xfId="1" applyFont="1" applyFill="1" applyBorder="1" applyAlignment="1">
      <alignment horizontal="center" vertical="center"/>
    </xf>
    <xf numFmtId="43" fontId="83" fillId="0" borderId="27" xfId="0" applyNumberFormat="1" applyFont="1" applyBorder="1"/>
    <xf numFmtId="43" fontId="88" fillId="0" borderId="27" xfId="1" applyFont="1" applyFill="1" applyBorder="1" applyAlignment="1">
      <alignment horizontal="center" vertical="center" wrapText="1"/>
    </xf>
    <xf numFmtId="43" fontId="88" fillId="0" borderId="26" xfId="1" applyFont="1" applyFill="1" applyBorder="1" applyAlignment="1">
      <alignment horizontal="center" vertical="center" wrapText="1"/>
    </xf>
    <xf numFmtId="43" fontId="89" fillId="0" borderId="27" xfId="1" applyFont="1" applyFill="1" applyBorder="1" applyAlignment="1">
      <alignment horizontal="center" vertical="center" wrapText="1"/>
    </xf>
    <xf numFmtId="43" fontId="89" fillId="0" borderId="26" xfId="1" applyFont="1" applyFill="1" applyBorder="1" applyAlignment="1">
      <alignment horizontal="center" vertical="center" wrapText="1"/>
    </xf>
    <xf numFmtId="43" fontId="88" fillId="0" borderId="27" xfId="1" applyFont="1" applyBorder="1"/>
    <xf numFmtId="43" fontId="88" fillId="0" borderId="26" xfId="1" applyFont="1" applyBorder="1"/>
    <xf numFmtId="43" fontId="85" fillId="0" borderId="27" xfId="1" applyFont="1" applyFill="1" applyBorder="1" applyAlignment="1">
      <alignment horizontal="center" vertical="center" wrapText="1"/>
    </xf>
    <xf numFmtId="43" fontId="85" fillId="0" borderId="26" xfId="1" applyFont="1" applyFill="1" applyBorder="1" applyAlignment="1">
      <alignment horizontal="center" vertical="center" wrapText="1"/>
    </xf>
    <xf numFmtId="43" fontId="67" fillId="4" borderId="0" xfId="1" applyFont="1" applyFill="1" applyBorder="1" applyAlignment="1">
      <alignment vertical="center"/>
    </xf>
    <xf numFmtId="43" fontId="68" fillId="4" borderId="0" xfId="1" applyFont="1" applyFill="1" applyBorder="1" applyAlignment="1">
      <alignment vertical="center"/>
    </xf>
    <xf numFmtId="43" fontId="66" fillId="4" borderId="25" xfId="1" applyFont="1" applyFill="1" applyBorder="1" applyAlignment="1">
      <alignment vertical="center"/>
    </xf>
    <xf numFmtId="0" fontId="66" fillId="4" borderId="29" xfId="0" applyFont="1" applyFill="1" applyBorder="1" applyAlignment="1">
      <alignment vertical="center"/>
    </xf>
    <xf numFmtId="9" fontId="66" fillId="4" borderId="29" xfId="2" applyFont="1" applyFill="1" applyBorder="1" applyAlignment="1">
      <alignment vertical="center"/>
    </xf>
    <xf numFmtId="43" fontId="0" fillId="4" borderId="30" xfId="1" applyFont="1" applyFill="1" applyBorder="1" applyAlignment="1">
      <alignment vertical="center"/>
    </xf>
    <xf numFmtId="0" fontId="66" fillId="4" borderId="25" xfId="0" applyFont="1" applyFill="1" applyBorder="1" applyAlignment="1">
      <alignment horizontal="center" vertical="top" wrapText="1"/>
    </xf>
    <xf numFmtId="43" fontId="90" fillId="4" borderId="27" xfId="1" applyFont="1" applyFill="1" applyBorder="1" applyAlignment="1">
      <alignment vertical="top"/>
    </xf>
    <xf numFmtId="43" fontId="90" fillId="4" borderId="1" xfId="1" applyFont="1" applyFill="1" applyBorder="1" applyAlignment="1">
      <alignment vertical="top"/>
    </xf>
    <xf numFmtId="43" fontId="90" fillId="0" borderId="1" xfId="1" applyFont="1" applyBorder="1" applyAlignment="1">
      <alignment vertical="top"/>
    </xf>
    <xf numFmtId="0" fontId="64" fillId="0" borderId="0" xfId="0" applyFont="1" applyAlignment="1">
      <alignment horizontal="left" vertical="top" wrapText="1"/>
    </xf>
    <xf numFmtId="0" fontId="64" fillId="0" borderId="39" xfId="0" applyFont="1" applyBorder="1" applyAlignment="1">
      <alignment horizontal="left" vertical="top" wrapText="1"/>
    </xf>
    <xf numFmtId="0" fontId="62" fillId="4" borderId="0" xfId="0" applyFont="1" applyFill="1" applyAlignment="1">
      <alignment horizontal="center"/>
    </xf>
    <xf numFmtId="43" fontId="64" fillId="4" borderId="0" xfId="1" applyFont="1" applyFill="1" applyBorder="1" applyAlignment="1">
      <alignment horizontal="center" vertical="top"/>
    </xf>
    <xf numFmtId="0" fontId="61" fillId="0" borderId="33" xfId="0" applyFont="1" applyBorder="1" applyAlignment="1">
      <alignment horizontal="center" vertical="top" wrapText="1"/>
    </xf>
    <xf numFmtId="0" fontId="61" fillId="0" borderId="36" xfId="0" applyFont="1" applyBorder="1" applyAlignment="1">
      <alignment horizontal="center" vertical="top" wrapText="1"/>
    </xf>
    <xf numFmtId="43" fontId="62" fillId="4" borderId="34" xfId="1" applyFont="1" applyFill="1" applyBorder="1" applyAlignment="1">
      <alignment horizontal="center" vertical="top" wrapText="1"/>
    </xf>
    <xf numFmtId="43" fontId="62" fillId="4" borderId="37" xfId="1" applyFont="1" applyFill="1" applyBorder="1" applyAlignment="1">
      <alignment horizontal="center" vertical="top" wrapText="1"/>
    </xf>
    <xf numFmtId="43" fontId="61" fillId="4" borderId="34" xfId="1" applyFont="1" applyFill="1" applyBorder="1" applyAlignment="1">
      <alignment horizontal="center" vertical="top" wrapText="1"/>
    </xf>
    <xf numFmtId="43" fontId="61" fillId="4" borderId="37" xfId="1" applyFont="1" applyFill="1" applyBorder="1" applyAlignment="1">
      <alignment horizontal="center" vertical="top" wrapText="1"/>
    </xf>
    <xf numFmtId="43" fontId="61" fillId="4" borderId="32" xfId="1" applyFont="1" applyFill="1" applyBorder="1" applyAlignment="1">
      <alignment horizontal="center" vertical="top" wrapText="1"/>
    </xf>
    <xf numFmtId="43" fontId="61" fillId="4" borderId="7" xfId="1" applyFont="1" applyFill="1" applyBorder="1" applyAlignment="1">
      <alignment horizontal="center" vertical="top" wrapText="1"/>
    </xf>
    <xf numFmtId="43" fontId="61" fillId="4" borderId="31" xfId="1" applyFont="1" applyFill="1" applyBorder="1" applyAlignment="1">
      <alignment horizontal="center" vertical="top" wrapText="1"/>
    </xf>
    <xf numFmtId="43" fontId="61" fillId="4" borderId="35" xfId="1" applyFont="1" applyFill="1" applyBorder="1" applyAlignment="1">
      <alignment horizontal="center" vertical="top" wrapText="1"/>
    </xf>
    <xf numFmtId="0" fontId="64" fillId="0" borderId="0" xfId="0" applyFont="1" applyAlignment="1">
      <alignment horizontal="left" wrapText="1"/>
    </xf>
    <xf numFmtId="0" fontId="64" fillId="0" borderId="39" xfId="0" applyFont="1" applyBorder="1" applyAlignment="1">
      <alignment horizontal="left" wrapText="1"/>
    </xf>
    <xf numFmtId="0" fontId="2" fillId="0" borderId="0" xfId="0" applyFont="1" applyAlignment="1">
      <alignment horizontal="center"/>
    </xf>
    <xf numFmtId="0" fontId="62" fillId="4" borderId="2" xfId="0" applyFont="1" applyFill="1" applyBorder="1" applyAlignment="1">
      <alignment horizontal="center" vertical="center"/>
    </xf>
    <xf numFmtId="0" fontId="62" fillId="4" borderId="6" xfId="0" applyFont="1" applyFill="1" applyBorder="1" applyAlignment="1">
      <alignment horizontal="center" vertical="center"/>
    </xf>
    <xf numFmtId="43" fontId="62" fillId="4" borderId="28" xfId="1" applyFont="1" applyFill="1" applyBorder="1" applyAlignment="1">
      <alignment horizontal="center" vertical="center" wrapText="1" shrinkToFit="1"/>
    </xf>
    <xf numFmtId="43" fontId="62" fillId="4" borderId="29" xfId="1" applyFont="1" applyFill="1" applyBorder="1" applyAlignment="1">
      <alignment horizontal="center" vertical="center" wrapText="1" shrinkToFit="1"/>
    </xf>
    <xf numFmtId="0" fontId="62" fillId="4" borderId="28" xfId="0" applyFont="1" applyFill="1" applyBorder="1" applyAlignment="1">
      <alignment horizontal="center" vertical="center" wrapText="1"/>
    </xf>
    <xf numFmtId="0" fontId="62" fillId="4" borderId="29" xfId="0" applyFont="1" applyFill="1" applyBorder="1" applyAlignment="1">
      <alignment horizontal="center" vertical="center" wrapText="1"/>
    </xf>
    <xf numFmtId="0" fontId="61" fillId="0" borderId="31" xfId="0" applyFont="1" applyBorder="1" applyAlignment="1">
      <alignment horizontal="center" vertical="center" wrapText="1"/>
    </xf>
    <xf numFmtId="0" fontId="61" fillId="0" borderId="32" xfId="0" applyFont="1" applyBorder="1" applyAlignment="1">
      <alignment horizontal="center" vertical="center" wrapText="1"/>
    </xf>
    <xf numFmtId="0" fontId="61" fillId="0" borderId="33" xfId="0" applyFont="1" applyBorder="1" applyAlignment="1">
      <alignment horizontal="center" vertical="center" wrapText="1"/>
    </xf>
    <xf numFmtId="0" fontId="61" fillId="0" borderId="35" xfId="0" applyFont="1" applyBorder="1" applyAlignment="1">
      <alignment horizontal="center" vertical="center" wrapText="1"/>
    </xf>
    <xf numFmtId="0" fontId="61" fillId="0" borderId="7" xfId="0" applyFont="1" applyBorder="1" applyAlignment="1">
      <alignment horizontal="center" vertical="center" wrapText="1"/>
    </xf>
    <xf numFmtId="0" fontId="61" fillId="0" borderId="36" xfId="0" applyFont="1" applyBorder="1" applyAlignment="1">
      <alignment horizontal="center" vertical="center" wrapText="1"/>
    </xf>
    <xf numFmtId="0" fontId="3" fillId="0" borderId="0" xfId="5" applyAlignment="1" applyProtection="1">
      <alignment horizontal="center"/>
      <protection locked="0"/>
    </xf>
    <xf numFmtId="0" fontId="55" fillId="0" borderId="0" xfId="5" applyFont="1" applyAlignment="1" applyProtection="1">
      <alignment horizontal="center"/>
      <protection locked="0"/>
    </xf>
    <xf numFmtId="0" fontId="2" fillId="0" borderId="0" xfId="5" applyFont="1" applyAlignment="1">
      <alignment horizontal="center"/>
    </xf>
    <xf numFmtId="0" fontId="3" fillId="0" borderId="19" xfId="5" applyBorder="1" applyAlignment="1" applyProtection="1">
      <alignment horizontal="center" vertical="center"/>
      <protection locked="0"/>
    </xf>
    <xf numFmtId="0" fontId="3" fillId="0" borderId="0" xfId="5" applyAlignment="1" applyProtection="1">
      <alignment horizontal="left" vertical="center" wrapText="1"/>
      <protection locked="0"/>
    </xf>
    <xf numFmtId="0" fontId="3" fillId="0" borderId="19" xfId="5" applyBorder="1" applyAlignment="1" applyProtection="1">
      <alignment horizontal="center" vertical="center" wrapText="1"/>
      <protection locked="0"/>
    </xf>
    <xf numFmtId="0" fontId="58" fillId="0" borderId="19" xfId="5" applyFont="1" applyBorder="1" applyAlignment="1">
      <alignment horizontal="center" vertical="center"/>
    </xf>
    <xf numFmtId="0" fontId="42" fillId="0" borderId="0" xfId="5" applyFont="1" applyAlignment="1" applyProtection="1">
      <alignment horizontal="left" vertical="top" wrapText="1"/>
      <protection locked="0"/>
    </xf>
    <xf numFmtId="0" fontId="54" fillId="0" borderId="0" xfId="0" applyFont="1" applyAlignment="1">
      <alignment horizontal="center"/>
    </xf>
    <xf numFmtId="0" fontId="3" fillId="0" borderId="0" xfId="0" applyFont="1" applyAlignment="1">
      <alignment horizontal="center"/>
    </xf>
    <xf numFmtId="0" fontId="37" fillId="0" borderId="0" xfId="0" applyFont="1" applyAlignment="1">
      <alignment horizontal="left" wrapText="1"/>
    </xf>
    <xf numFmtId="0" fontId="80" fillId="0" borderId="0" xfId="0" applyFont="1" applyAlignment="1">
      <alignment horizontal="center"/>
    </xf>
    <xf numFmtId="0" fontId="80" fillId="0" borderId="1" xfId="0" applyFont="1" applyBorder="1" applyAlignment="1">
      <alignment horizontal="center" vertical="center"/>
    </xf>
    <xf numFmtId="43" fontId="80" fillId="0" borderId="1" xfId="1" applyFont="1" applyBorder="1" applyAlignment="1">
      <alignment horizontal="center" vertical="center" wrapText="1"/>
    </xf>
    <xf numFmtId="0" fontId="80" fillId="0" borderId="1" xfId="0" applyFont="1" applyBorder="1" applyAlignment="1">
      <alignment horizontal="center" vertical="center" wrapText="1"/>
    </xf>
    <xf numFmtId="0" fontId="50" fillId="0" borderId="0" xfId="6" applyFont="1" applyAlignment="1">
      <alignment horizontal="center"/>
    </xf>
    <xf numFmtId="0" fontId="48" fillId="0" borderId="0" xfId="6" applyFont="1" applyAlignment="1">
      <alignment horizontal="center"/>
    </xf>
    <xf numFmtId="0" fontId="0" fillId="0" borderId="21" xfId="0" applyBorder="1" applyAlignment="1">
      <alignment horizontal="center"/>
    </xf>
    <xf numFmtId="0" fontId="0" fillId="0" borderId="4" xfId="0" applyBorder="1" applyAlignment="1">
      <alignment horizontal="center"/>
    </xf>
    <xf numFmtId="0" fontId="2" fillId="0" borderId="19" xfId="0" applyFont="1" applyBorder="1" applyAlignment="1">
      <alignment horizontal="center" vertical="center" wrapText="1"/>
    </xf>
    <xf numFmtId="0" fontId="0" fillId="0" borderId="28" xfId="0" applyBorder="1" applyAlignment="1">
      <alignment horizontal="left" vertical="center" wrapText="1"/>
    </xf>
    <xf numFmtId="0" fontId="0" fillId="0" borderId="25" xfId="0" applyBorder="1" applyAlignment="1">
      <alignment horizontal="left" vertical="center" wrapText="1"/>
    </xf>
    <xf numFmtId="0" fontId="0" fillId="0" borderId="29" xfId="0" applyBorder="1" applyAlignment="1">
      <alignment horizontal="left" vertical="center" wrapText="1"/>
    </xf>
    <xf numFmtId="0" fontId="2" fillId="0" borderId="24" xfId="0" applyFont="1" applyBorder="1" applyAlignment="1">
      <alignment horizontal="center" vertical="center" wrapText="1"/>
    </xf>
    <xf numFmtId="10" fontId="0" fillId="0" borderId="28" xfId="2" applyNumberFormat="1" applyFont="1" applyFill="1" applyBorder="1" applyAlignment="1">
      <alignment horizontal="center" vertical="center"/>
    </xf>
    <xf numFmtId="10" fontId="0" fillId="0" borderId="29" xfId="2" applyNumberFormat="1" applyFont="1" applyFill="1" applyBorder="1" applyAlignment="1">
      <alignment horizontal="center" vertical="center"/>
    </xf>
    <xf numFmtId="164" fontId="0" fillId="0" borderId="28" xfId="1" applyNumberFormat="1" applyFont="1" applyFill="1" applyBorder="1" applyAlignment="1">
      <alignment horizontal="center" vertical="center"/>
    </xf>
    <xf numFmtId="164" fontId="0" fillId="0" borderId="29" xfId="1" applyNumberFormat="1" applyFont="1" applyFill="1" applyBorder="1" applyAlignment="1">
      <alignment horizontal="center" vertical="center"/>
    </xf>
    <xf numFmtId="0" fontId="2" fillId="0" borderId="23" xfId="0" applyFont="1" applyBorder="1" applyAlignment="1">
      <alignment horizontal="center" vertical="center" wrapText="1"/>
    </xf>
    <xf numFmtId="0" fontId="2" fillId="0" borderId="13" xfId="0" applyFont="1" applyBorder="1" applyAlignment="1">
      <alignment horizontal="center"/>
    </xf>
    <xf numFmtId="0" fontId="2" fillId="0" borderId="5" xfId="0" applyFont="1" applyBorder="1" applyAlignment="1">
      <alignment horizontal="center"/>
    </xf>
    <xf numFmtId="0" fontId="2" fillId="0" borderId="14" xfId="0" applyFont="1" applyBorder="1" applyAlignment="1">
      <alignment horizontal="center"/>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45" fillId="0" borderId="20" xfId="0" applyFont="1" applyBorder="1" applyAlignment="1">
      <alignment horizontal="left" vertical="top" wrapText="1"/>
    </xf>
    <xf numFmtId="0" fontId="45" fillId="0" borderId="0" xfId="0" applyFont="1" applyAlignment="1">
      <alignment horizontal="left" vertical="top" wrapText="1"/>
    </xf>
    <xf numFmtId="0" fontId="45" fillId="0" borderId="15" xfId="0" applyFont="1" applyBorder="1" applyAlignment="1">
      <alignment horizontal="left" vertical="top" wrapText="1"/>
    </xf>
    <xf numFmtId="0" fontId="46" fillId="0" borderId="21" xfId="0" applyFont="1" applyBorder="1" applyAlignment="1">
      <alignment horizontal="center"/>
    </xf>
    <xf numFmtId="0" fontId="46" fillId="0" borderId="4" xfId="0" applyFont="1" applyBorder="1" applyAlignment="1">
      <alignment horizontal="center"/>
    </xf>
    <xf numFmtId="0" fontId="47" fillId="0" borderId="4" xfId="0" applyFont="1" applyBorder="1" applyAlignment="1">
      <alignment horizontal="center"/>
    </xf>
    <xf numFmtId="0" fontId="0" fillId="0" borderId="28" xfId="0" applyBorder="1" applyAlignment="1">
      <alignment horizontal="center" vertical="center"/>
    </xf>
    <xf numFmtId="0" fontId="0" fillId="0" borderId="25" xfId="0" applyBorder="1" applyAlignment="1">
      <alignment horizontal="center" vertical="center"/>
    </xf>
    <xf numFmtId="0" fontId="0" fillId="0" borderId="29" xfId="0" applyBorder="1" applyAlignment="1">
      <alignment horizontal="center" vertical="center"/>
    </xf>
    <xf numFmtId="0" fontId="0" fillId="0" borderId="13" xfId="13" applyFont="1" applyBorder="1" applyAlignment="1" applyProtection="1">
      <alignment horizontal="center"/>
      <protection locked="0"/>
    </xf>
    <xf numFmtId="0" fontId="0" fillId="0" borderId="5" xfId="13" applyFont="1" applyBorder="1" applyAlignment="1" applyProtection="1">
      <alignment horizontal="center"/>
      <protection locked="0"/>
    </xf>
    <xf numFmtId="0" fontId="77" fillId="0" borderId="16" xfId="13" applyBorder="1" applyAlignment="1" applyProtection="1">
      <alignment horizontal="left"/>
      <protection locked="0"/>
    </xf>
    <xf numFmtId="0" fontId="77" fillId="0" borderId="17" xfId="13" applyBorder="1" applyAlignment="1" applyProtection="1">
      <alignment horizontal="left"/>
      <protection locked="0"/>
    </xf>
    <xf numFmtId="0" fontId="77" fillId="0" borderId="18" xfId="13" applyBorder="1" applyAlignment="1" applyProtection="1">
      <alignment horizontal="left"/>
      <protection locked="0"/>
    </xf>
    <xf numFmtId="0" fontId="0" fillId="0" borderId="20" xfId="13" applyFont="1" applyBorder="1" applyAlignment="1" applyProtection="1">
      <alignment horizontal="center"/>
      <protection locked="0"/>
    </xf>
    <xf numFmtId="0" fontId="77" fillId="0" borderId="0" xfId="13" applyAlignment="1" applyProtection="1">
      <alignment horizontal="center"/>
      <protection locked="0"/>
    </xf>
    <xf numFmtId="0" fontId="0" fillId="0" borderId="21" xfId="13" applyFont="1" applyBorder="1" applyAlignment="1" applyProtection="1">
      <alignment horizontal="center"/>
      <protection locked="0"/>
    </xf>
    <xf numFmtId="0" fontId="77" fillId="0" borderId="4" xfId="13" applyBorder="1" applyAlignment="1" applyProtection="1">
      <alignment horizontal="center"/>
      <protection locked="0"/>
    </xf>
    <xf numFmtId="15" fontId="77" fillId="0" borderId="4" xfId="13" applyNumberFormat="1" applyBorder="1" applyAlignment="1" applyProtection="1">
      <alignment horizontal="center"/>
      <protection locked="0"/>
    </xf>
    <xf numFmtId="0" fontId="77" fillId="0" borderId="22" xfId="13" applyBorder="1" applyAlignment="1" applyProtection="1">
      <alignment horizontal="center"/>
      <protection locked="0"/>
    </xf>
    <xf numFmtId="0" fontId="77" fillId="0" borderId="16" xfId="13" applyBorder="1" applyAlignment="1" applyProtection="1">
      <alignment horizontal="left" wrapText="1"/>
      <protection locked="0"/>
    </xf>
    <xf numFmtId="0" fontId="77" fillId="0" borderId="17" xfId="13" applyBorder="1" applyAlignment="1" applyProtection="1">
      <alignment horizontal="left" wrapText="1"/>
      <protection locked="0"/>
    </xf>
    <xf numFmtId="0" fontId="77" fillId="0" borderId="18" xfId="13" applyBorder="1" applyAlignment="1" applyProtection="1">
      <alignment horizontal="left" wrapText="1"/>
      <protection locked="0"/>
    </xf>
    <xf numFmtId="0" fontId="2" fillId="0" borderId="13" xfId="13" applyFont="1" applyBorder="1" applyAlignment="1">
      <alignment horizontal="center"/>
    </xf>
    <xf numFmtId="0" fontId="2" fillId="0" borderId="5" xfId="13" applyFont="1" applyBorder="1" applyAlignment="1">
      <alignment horizontal="center"/>
    </xf>
    <xf numFmtId="0" fontId="2" fillId="0" borderId="14" xfId="13" applyFont="1" applyBorder="1" applyAlignment="1">
      <alignment horizontal="center"/>
    </xf>
    <xf numFmtId="0" fontId="43" fillId="0" borderId="16" xfId="13" applyFont="1" applyBorder="1" applyAlignment="1">
      <alignment horizontal="left"/>
    </xf>
    <xf numFmtId="0" fontId="43" fillId="0" borderId="17" xfId="13" applyFont="1" applyBorder="1" applyAlignment="1">
      <alignment horizontal="left"/>
    </xf>
    <xf numFmtId="0" fontId="2" fillId="0" borderId="16" xfId="13" applyFont="1" applyBorder="1" applyAlignment="1">
      <alignment horizontal="center"/>
    </xf>
    <xf numFmtId="0" fontId="2" fillId="0" borderId="17" xfId="13" applyFont="1" applyBorder="1" applyAlignment="1">
      <alignment horizontal="center"/>
    </xf>
    <xf numFmtId="0" fontId="2" fillId="0" borderId="18" xfId="13" applyFont="1" applyBorder="1" applyAlignment="1">
      <alignment horizontal="center"/>
    </xf>
    <xf numFmtId="0" fontId="38" fillId="0" borderId="0" xfId="6" applyFont="1" applyAlignment="1">
      <alignment horizontal="center"/>
    </xf>
    <xf numFmtId="43" fontId="38" fillId="0" borderId="0" xfId="10" applyFont="1" applyFill="1" applyAlignment="1">
      <alignment horizontal="center"/>
    </xf>
    <xf numFmtId="0" fontId="38" fillId="0" borderId="0" xfId="6" applyFont="1" applyAlignment="1">
      <alignment horizontal="justify" wrapText="1"/>
    </xf>
    <xf numFmtId="0" fontId="32" fillId="0" borderId="0" xfId="6" applyFont="1" applyAlignment="1">
      <alignment horizontal="center" vertical="center"/>
    </xf>
    <xf numFmtId="0" fontId="38" fillId="0" borderId="0" xfId="6" applyFont="1" applyAlignment="1">
      <alignment horizontal="center" wrapText="1"/>
    </xf>
    <xf numFmtId="0" fontId="39" fillId="0" borderId="0" xfId="6" applyFont="1" applyAlignment="1">
      <alignment horizontal="center"/>
    </xf>
    <xf numFmtId="43" fontId="39" fillId="0" borderId="0" xfId="10" applyFont="1" applyFill="1" applyAlignment="1">
      <alignment horizontal="center"/>
    </xf>
    <xf numFmtId="0" fontId="79" fillId="0" borderId="8" xfId="0" applyFont="1" applyBorder="1" applyAlignment="1">
      <alignment horizontal="left" vertical="center" wrapText="1"/>
    </xf>
    <xf numFmtId="0" fontId="78" fillId="0" borderId="0" xfId="0" applyFont="1" applyAlignment="1">
      <alignment horizontal="left" vertical="top" wrapText="1"/>
    </xf>
    <xf numFmtId="0" fontId="24" fillId="0" borderId="0" xfId="4" applyFont="1" applyAlignment="1">
      <alignment horizontal="left" vertical="top" wrapText="1"/>
    </xf>
    <xf numFmtId="0" fontId="24" fillId="0" borderId="9" xfId="4" applyFont="1" applyBorder="1" applyAlignment="1">
      <alignment horizontal="center" vertical="center" wrapText="1"/>
    </xf>
    <xf numFmtId="0" fontId="25" fillId="0" borderId="10" xfId="4" applyFont="1" applyBorder="1" applyAlignment="1">
      <alignment horizontal="center" vertical="center" wrapText="1"/>
    </xf>
    <xf numFmtId="0" fontId="25" fillId="0" borderId="0" xfId="4" applyFont="1" applyAlignment="1">
      <alignment horizontal="right" vertical="center" wrapText="1"/>
    </xf>
    <xf numFmtId="0" fontId="78" fillId="0" borderId="0" xfId="0" applyFont="1" applyAlignment="1">
      <alignment horizontal="center" vertical="center" wrapText="1"/>
    </xf>
    <xf numFmtId="0" fontId="79" fillId="0" borderId="8" xfId="0" applyFont="1" applyBorder="1" applyAlignment="1">
      <alignment horizontal="center" vertical="center" wrapText="1"/>
    </xf>
    <xf numFmtId="0" fontId="26" fillId="0" borderId="0" xfId="4" applyFont="1" applyAlignment="1">
      <alignment horizontal="center" wrapText="1"/>
    </xf>
    <xf numFmtId="0" fontId="21" fillId="0" borderId="1" xfId="0" applyFont="1" applyBorder="1" applyAlignment="1">
      <alignment horizontal="center"/>
    </xf>
    <xf numFmtId="0" fontId="0" fillId="0" borderId="0" xfId="0" applyAlignment="1">
      <alignment horizontal="center"/>
    </xf>
    <xf numFmtId="0" fontId="2" fillId="0" borderId="4" xfId="0" applyFont="1" applyBorder="1" applyAlignment="1">
      <alignment horizontal="center"/>
    </xf>
    <xf numFmtId="0" fontId="0" fillId="0" borderId="5" xfId="0" applyBorder="1" applyAlignment="1">
      <alignment horizontal="center" vertical="center"/>
    </xf>
    <xf numFmtId="0" fontId="0" fillId="0" borderId="5" xfId="0" applyBorder="1" applyAlignment="1">
      <alignment horizontal="center"/>
    </xf>
    <xf numFmtId="0" fontId="5" fillId="0" borderId="0" xfId="3" applyFont="1" applyAlignment="1">
      <alignment horizontal="center"/>
    </xf>
    <xf numFmtId="0" fontId="17" fillId="0" borderId="0" xfId="3" applyFont="1" applyAlignment="1">
      <alignment horizontal="center"/>
    </xf>
    <xf numFmtId="0" fontId="7" fillId="0" borderId="0" xfId="3" applyFont="1" applyAlignment="1">
      <alignment horizontal="center"/>
    </xf>
    <xf numFmtId="1" fontId="9" fillId="3" borderId="2" xfId="3" applyNumberFormat="1" applyFont="1" applyFill="1" applyBorder="1" applyAlignment="1">
      <alignment horizontal="center" vertical="center" wrapText="1"/>
    </xf>
    <xf numFmtId="1" fontId="9" fillId="3" borderId="3" xfId="3" applyNumberFormat="1" applyFont="1" applyFill="1" applyBorder="1" applyAlignment="1">
      <alignment horizontal="center" vertical="center" wrapText="1"/>
    </xf>
    <xf numFmtId="1" fontId="9" fillId="3" borderId="6" xfId="3" applyNumberFormat="1" applyFont="1" applyFill="1" applyBorder="1" applyAlignment="1">
      <alignment horizontal="center" vertical="center" wrapText="1"/>
    </xf>
    <xf numFmtId="0" fontId="6" fillId="0" borderId="0" xfId="3" applyFont="1" applyAlignment="1">
      <alignment horizontal="center"/>
    </xf>
    <xf numFmtId="0" fontId="8" fillId="0" borderId="0" xfId="3" applyFont="1" applyAlignment="1">
      <alignment horizontal="center"/>
    </xf>
  </cellXfs>
  <cellStyles count="14">
    <cellStyle name="Comma" xfId="1" builtinId="3"/>
    <cellStyle name="Comma 2" xfId="9" xr:uid="{00000000-0005-0000-0000-000001000000}"/>
    <cellStyle name="Comma 2 2" xfId="8" xr:uid="{00000000-0005-0000-0000-000002000000}"/>
    <cellStyle name="Comma 3" xfId="10" xr:uid="{00000000-0005-0000-0000-000003000000}"/>
    <cellStyle name="Comma 4" xfId="11" xr:uid="{00000000-0005-0000-0000-000004000000}"/>
    <cellStyle name="Excel Built-in Normal" xfId="12" xr:uid="{00000000-0005-0000-0000-000005000000}"/>
    <cellStyle name="Normal" xfId="0" builtinId="0"/>
    <cellStyle name="Normal 2" xfId="5" xr:uid="{00000000-0005-0000-0000-000007000000}"/>
    <cellStyle name="Normal 2 2" xfId="13" xr:uid="{00000000-0005-0000-0000-000008000000}"/>
    <cellStyle name="Normal 3" xfId="6" xr:uid="{00000000-0005-0000-0000-000009000000}"/>
    <cellStyle name="Normal 4" xfId="4" xr:uid="{00000000-0005-0000-0000-00000A000000}"/>
    <cellStyle name="Normal 5" xfId="3" xr:uid="{00000000-0005-0000-0000-00000B000000}"/>
    <cellStyle name="Percent" xfId="2" builtinId="5"/>
    <cellStyle name="Percent 2" xfId="7" xr:uid="{00000000-0005-0000-0000-00000D00000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4.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34</xdr:row>
      <xdr:rowOff>98763</xdr:rowOff>
    </xdr:from>
    <xdr:to>
      <xdr:col>1</xdr:col>
      <xdr:colOff>1252075</xdr:colOff>
      <xdr:row>36</xdr:row>
      <xdr:rowOff>61190</xdr:rowOff>
    </xdr:to>
    <xdr:pic>
      <xdr:nvPicPr>
        <xdr:cNvPr id="2" name="Picture 4">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420495" y="8288020"/>
          <a:ext cx="1251585" cy="328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27499</xdr:colOff>
      <xdr:row>34</xdr:row>
      <xdr:rowOff>68036</xdr:rowOff>
    </xdr:from>
    <xdr:to>
      <xdr:col>3</xdr:col>
      <xdr:colOff>1237174</xdr:colOff>
      <xdr:row>37</xdr:row>
      <xdr:rowOff>131795</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4288790" y="8257540"/>
          <a:ext cx="1209675" cy="650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428625</xdr:colOff>
      <xdr:row>33</xdr:row>
      <xdr:rowOff>171450</xdr:rowOff>
    </xdr:from>
    <xdr:to>
      <xdr:col>4</xdr:col>
      <xdr:colOff>257175</xdr:colOff>
      <xdr:row>37</xdr:row>
      <xdr:rowOff>95250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724400" y="6362700"/>
          <a:ext cx="12096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161925</xdr:colOff>
      <xdr:row>34</xdr:row>
      <xdr:rowOff>1</xdr:rowOff>
    </xdr:from>
    <xdr:to>
      <xdr:col>1</xdr:col>
      <xdr:colOff>504825</xdr:colOff>
      <xdr:row>36</xdr:row>
      <xdr:rowOff>19051</xdr:rowOff>
    </xdr:to>
    <xdr:pic>
      <xdr:nvPicPr>
        <xdr:cNvPr id="3" name="Picture 2" descr="C:\Users\Tin\Downloads\JOSELLE MARIYA ARCEBAL.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6381751"/>
          <a:ext cx="2238375" cy="4000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183552</xdr:colOff>
      <xdr:row>17</xdr:row>
      <xdr:rowOff>0</xdr:rowOff>
    </xdr:from>
    <xdr:to>
      <xdr:col>4</xdr:col>
      <xdr:colOff>1393227</xdr:colOff>
      <xdr:row>20</xdr:row>
      <xdr:rowOff>114300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148320" y="3055620"/>
          <a:ext cx="1209675" cy="662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904875</xdr:colOff>
      <xdr:row>17</xdr:row>
      <xdr:rowOff>73939</xdr:rowOff>
    </xdr:from>
    <xdr:to>
      <xdr:col>0</xdr:col>
      <xdr:colOff>2051421</xdr:colOff>
      <xdr:row>19</xdr:row>
      <xdr:rowOff>22216</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904875" y="3129280"/>
          <a:ext cx="1146175" cy="313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133349</xdr:colOff>
      <xdr:row>17</xdr:row>
      <xdr:rowOff>9526</xdr:rowOff>
    </xdr:from>
    <xdr:to>
      <xdr:col>2</xdr:col>
      <xdr:colOff>1466850</xdr:colOff>
      <xdr:row>19</xdr:row>
      <xdr:rowOff>19050</xdr:rowOff>
    </xdr:to>
    <xdr:pic>
      <xdr:nvPicPr>
        <xdr:cNvPr id="5" name="Picture 4" descr="C:\Users\Tin\Downloads\JOSELLE MARIYA ARCEBAL.jpg">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400549" y="3200401"/>
          <a:ext cx="1333501" cy="39052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33655</xdr:colOff>
      <xdr:row>45</xdr:row>
      <xdr:rowOff>358140</xdr:rowOff>
    </xdr:from>
    <xdr:to>
      <xdr:col>5</xdr:col>
      <xdr:colOff>75565</xdr:colOff>
      <xdr:row>49</xdr:row>
      <xdr:rowOff>110490</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717290" y="7235190"/>
          <a:ext cx="1247140" cy="6724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46</xdr:row>
      <xdr:rowOff>9525</xdr:rowOff>
    </xdr:from>
    <xdr:to>
      <xdr:col>2</xdr:col>
      <xdr:colOff>781050</xdr:colOff>
      <xdr:row>49</xdr:row>
      <xdr:rowOff>19050</xdr:rowOff>
    </xdr:to>
    <xdr:pic>
      <xdr:nvPicPr>
        <xdr:cNvPr id="3" name="Picture 2" descr="C:\Users\Tin\Downloads\JOSELLE MARIYA ARCEBAL.jpg">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7486650"/>
          <a:ext cx="1362075" cy="58102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430696</xdr:colOff>
      <xdr:row>101</xdr:row>
      <xdr:rowOff>115957</xdr:rowOff>
    </xdr:from>
    <xdr:to>
      <xdr:col>6</xdr:col>
      <xdr:colOff>153870</xdr:colOff>
      <xdr:row>106</xdr:row>
      <xdr:rowOff>32879</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651625" y="7278370"/>
          <a:ext cx="1261110" cy="707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523875</xdr:colOff>
      <xdr:row>63</xdr:row>
      <xdr:rowOff>104775</xdr:rowOff>
    </xdr:from>
    <xdr:to>
      <xdr:col>6</xdr:col>
      <xdr:colOff>630723</xdr:colOff>
      <xdr:row>67</xdr:row>
      <xdr:rowOff>126741</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707130" y="12028170"/>
          <a:ext cx="1233170" cy="665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1114426</xdr:colOff>
      <xdr:row>71</xdr:row>
      <xdr:rowOff>285751</xdr:rowOff>
    </xdr:from>
    <xdr:to>
      <xdr:col>6</xdr:col>
      <xdr:colOff>1009651</xdr:colOff>
      <xdr:row>72</xdr:row>
      <xdr:rowOff>57151</xdr:rowOff>
    </xdr:to>
    <xdr:pic>
      <xdr:nvPicPr>
        <xdr:cNvPr id="2" name="Picture 1" descr="C:\Users\Tin\Downloads\VANNY GAMET.jpg">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29301" y="18316576"/>
          <a:ext cx="2057400" cy="53340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638175</xdr:colOff>
      <xdr:row>34</xdr:row>
      <xdr:rowOff>133349</xdr:rowOff>
    </xdr:from>
    <xdr:to>
      <xdr:col>6</xdr:col>
      <xdr:colOff>571500</xdr:colOff>
      <xdr:row>37</xdr:row>
      <xdr:rowOff>161924</xdr:rowOff>
    </xdr:to>
    <xdr:pic>
      <xdr:nvPicPr>
        <xdr:cNvPr id="2" name="Picture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456680" y="18567400"/>
          <a:ext cx="1265555" cy="577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638175</xdr:colOff>
      <xdr:row>18</xdr:row>
      <xdr:rowOff>133349</xdr:rowOff>
    </xdr:from>
    <xdr:to>
      <xdr:col>6</xdr:col>
      <xdr:colOff>571500</xdr:colOff>
      <xdr:row>21</xdr:row>
      <xdr:rowOff>161924</xdr:rowOff>
    </xdr:to>
    <xdr:pic>
      <xdr:nvPicPr>
        <xdr:cNvPr id="2" name="Picture 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653405" y="4110355"/>
          <a:ext cx="1050290" cy="577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9"/>
  <sheetViews>
    <sheetView tabSelected="1" zoomScale="98" zoomScaleNormal="98" workbookViewId="0">
      <selection activeCell="E24" sqref="E24"/>
    </sheetView>
  </sheetViews>
  <sheetFormatPr defaultColWidth="9" defaultRowHeight="15"/>
  <cols>
    <col min="1" max="6" width="20.7109375" style="316" customWidth="1"/>
    <col min="7" max="10" width="15.7109375" style="316" hidden="1" customWidth="1"/>
    <col min="11" max="11" width="8.85546875" style="316" hidden="1" customWidth="1"/>
    <col min="12" max="19" width="9" hidden="1" customWidth="1"/>
    <col min="20" max="20" width="13" customWidth="1"/>
    <col min="21" max="21" width="14.28515625" customWidth="1"/>
    <col min="22" max="22" width="16.5703125" customWidth="1"/>
    <col min="24" max="24" width="13.85546875" customWidth="1"/>
  </cols>
  <sheetData>
    <row r="1" spans="1:24">
      <c r="A1" s="151" t="s">
        <v>0</v>
      </c>
      <c r="B1" s="317"/>
      <c r="C1" s="317"/>
      <c r="D1" s="317"/>
      <c r="E1" s="317"/>
    </row>
    <row r="2" spans="1:24">
      <c r="A2" s="318"/>
      <c r="B2" s="318"/>
      <c r="C2" s="318"/>
      <c r="D2" s="318"/>
      <c r="E2" s="318"/>
    </row>
    <row r="3" spans="1:24">
      <c r="A3" s="538" t="s">
        <v>1</v>
      </c>
      <c r="B3" s="538"/>
      <c r="C3" s="538"/>
      <c r="D3" s="538"/>
      <c r="E3" s="538"/>
      <c r="F3" s="538"/>
      <c r="G3" s="538"/>
      <c r="H3" s="538"/>
      <c r="I3" s="538"/>
      <c r="J3" s="538"/>
      <c r="K3" s="538"/>
      <c r="L3" s="538"/>
      <c r="M3" s="538"/>
      <c r="N3" s="538"/>
      <c r="O3" s="538"/>
      <c r="P3" s="538"/>
      <c r="Q3" s="538"/>
      <c r="R3" s="538"/>
      <c r="S3" s="538"/>
      <c r="T3" s="538"/>
      <c r="U3" s="538"/>
      <c r="V3" s="538"/>
      <c r="W3" s="538"/>
      <c r="X3" s="538"/>
    </row>
    <row r="4" spans="1:24">
      <c r="A4" s="319"/>
      <c r="B4" s="319"/>
      <c r="C4" s="319"/>
      <c r="D4" s="319"/>
      <c r="E4" s="319"/>
    </row>
    <row r="5" spans="1:24">
      <c r="A5" s="156" t="s">
        <v>2</v>
      </c>
      <c r="B5" s="158" t="s">
        <v>3</v>
      </c>
      <c r="C5" s="320"/>
      <c r="D5" s="158" t="s">
        <v>4</v>
      </c>
      <c r="E5" s="320">
        <v>2023</v>
      </c>
      <c r="S5">
        <v>2023</v>
      </c>
      <c r="X5" s="380">
        <f>80000000-V17</f>
        <v>16651175</v>
      </c>
    </row>
    <row r="6" spans="1:24">
      <c r="A6" s="159" t="s">
        <v>5</v>
      </c>
      <c r="B6" s="161" t="s">
        <v>6</v>
      </c>
      <c r="C6" s="321"/>
      <c r="D6" s="162" t="s">
        <v>7</v>
      </c>
      <c r="E6" s="321">
        <v>3</v>
      </c>
      <c r="S6" s="381" t="s">
        <v>8</v>
      </c>
    </row>
    <row r="7" spans="1:24">
      <c r="A7" s="159" t="s">
        <v>9</v>
      </c>
      <c r="B7" s="316" t="s">
        <v>10</v>
      </c>
      <c r="D7" s="2"/>
    </row>
    <row r="8" spans="1:24">
      <c r="A8" s="322"/>
    </row>
    <row r="9" spans="1:24" ht="24" customHeight="1">
      <c r="A9" s="545" t="s">
        <v>11</v>
      </c>
      <c r="B9" s="546"/>
      <c r="C9" s="546"/>
      <c r="D9" s="547"/>
      <c r="E9" s="526" t="s">
        <v>12</v>
      </c>
      <c r="F9" s="528" t="s">
        <v>13</v>
      </c>
      <c r="G9" s="530" t="s">
        <v>14</v>
      </c>
      <c r="H9" s="530" t="s">
        <v>15</v>
      </c>
      <c r="I9" s="530" t="s">
        <v>16</v>
      </c>
      <c r="J9" s="532" t="s">
        <v>17</v>
      </c>
      <c r="K9" s="534" t="s">
        <v>18</v>
      </c>
      <c r="L9" s="534" t="s">
        <v>19</v>
      </c>
      <c r="M9" s="534" t="s">
        <v>20</v>
      </c>
      <c r="N9" s="534" t="s">
        <v>21</v>
      </c>
      <c r="O9" s="534" t="s">
        <v>22</v>
      </c>
      <c r="P9" s="534" t="s">
        <v>23</v>
      </c>
      <c r="Q9" s="534" t="s">
        <v>24</v>
      </c>
      <c r="R9" s="534" t="s">
        <v>25</v>
      </c>
      <c r="S9" s="541" t="s">
        <v>26</v>
      </c>
      <c r="T9" s="543" t="s">
        <v>27</v>
      </c>
      <c r="U9" s="539" t="s">
        <v>28</v>
      </c>
      <c r="V9" s="540"/>
      <c r="W9" s="543" t="s">
        <v>29</v>
      </c>
      <c r="X9" s="543" t="s">
        <v>30</v>
      </c>
    </row>
    <row r="10" spans="1:24" ht="23.25" customHeight="1">
      <c r="A10" s="548"/>
      <c r="B10" s="549"/>
      <c r="C10" s="549"/>
      <c r="D10" s="550"/>
      <c r="E10" s="527"/>
      <c r="F10" s="529"/>
      <c r="G10" s="531"/>
      <c r="H10" s="531"/>
      <c r="I10" s="531"/>
      <c r="J10" s="533"/>
      <c r="K10" s="535"/>
      <c r="L10" s="535"/>
      <c r="M10" s="535"/>
      <c r="N10" s="535"/>
      <c r="O10" s="535"/>
      <c r="P10" s="535"/>
      <c r="Q10" s="535"/>
      <c r="R10" s="535"/>
      <c r="S10" s="542"/>
      <c r="T10" s="544"/>
      <c r="U10" s="382" t="s">
        <v>31</v>
      </c>
      <c r="V10" s="383" t="s">
        <v>32</v>
      </c>
      <c r="W10" s="544"/>
      <c r="X10" s="544"/>
    </row>
    <row r="11" spans="1:24" ht="18">
      <c r="A11" s="323" t="s">
        <v>33</v>
      </c>
      <c r="B11" s="324"/>
      <c r="C11" s="324"/>
      <c r="D11" s="325"/>
      <c r="E11" s="326"/>
      <c r="F11" s="327"/>
      <c r="G11" s="328"/>
      <c r="H11" s="329"/>
      <c r="I11" s="329"/>
      <c r="J11" s="329"/>
      <c r="K11" s="329"/>
      <c r="L11" s="329"/>
      <c r="M11" s="329"/>
      <c r="N11" s="329"/>
      <c r="O11" s="329"/>
      <c r="P11" s="329"/>
      <c r="Q11" s="329"/>
      <c r="R11" s="384"/>
      <c r="S11" s="329"/>
      <c r="T11" s="385"/>
      <c r="U11" s="386"/>
      <c r="V11" s="387"/>
      <c r="W11" s="385"/>
      <c r="X11" s="385"/>
    </row>
    <row r="12" spans="1:24" ht="24.75" customHeight="1">
      <c r="A12" s="323"/>
      <c r="B12" s="522" t="s">
        <v>34</v>
      </c>
      <c r="C12" s="522"/>
      <c r="D12" s="523"/>
      <c r="E12" s="330" t="s">
        <v>35</v>
      </c>
      <c r="F12" s="331">
        <v>1157843.8</v>
      </c>
      <c r="G12" s="332"/>
      <c r="H12" s="332"/>
      <c r="I12" s="332"/>
      <c r="J12" s="332"/>
      <c r="K12" s="332"/>
      <c r="L12" s="332"/>
      <c r="M12" s="332"/>
      <c r="N12" s="332"/>
      <c r="O12" s="332"/>
      <c r="P12" s="332"/>
      <c r="Q12" s="332"/>
      <c r="R12" s="332"/>
      <c r="S12" s="346"/>
      <c r="T12" s="388" t="s">
        <v>36</v>
      </c>
      <c r="U12" s="389">
        <f t="shared" ref="U12:U13" si="0">V12/F12</f>
        <v>0</v>
      </c>
      <c r="V12" s="390">
        <v>0</v>
      </c>
      <c r="W12" s="388"/>
      <c r="X12" s="388"/>
    </row>
    <row r="13" spans="1:24" ht="35.1" customHeight="1">
      <c r="A13" s="323"/>
      <c r="B13" s="522" t="s">
        <v>37</v>
      </c>
      <c r="C13" s="522"/>
      <c r="D13" s="523"/>
      <c r="E13" s="330"/>
      <c r="F13" s="512">
        <v>16651175</v>
      </c>
      <c r="G13" s="513"/>
      <c r="H13" s="513"/>
      <c r="I13" s="513"/>
      <c r="J13" s="513"/>
      <c r="K13" s="513"/>
      <c r="L13" s="513"/>
      <c r="M13" s="513"/>
      <c r="N13" s="513"/>
      <c r="O13" s="513"/>
      <c r="P13" s="513"/>
      <c r="Q13" s="513"/>
      <c r="R13" s="513"/>
      <c r="S13" s="514"/>
      <c r="T13" s="515" t="s">
        <v>36</v>
      </c>
      <c r="U13" s="516">
        <f t="shared" si="0"/>
        <v>0.8026388528136903</v>
      </c>
      <c r="V13" s="517">
        <f>11864880+1500000</f>
        <v>13364880</v>
      </c>
      <c r="W13" s="385"/>
      <c r="X13" s="385" t="s">
        <v>732</v>
      </c>
    </row>
    <row r="14" spans="1:24" ht="18">
      <c r="A14" s="323"/>
      <c r="B14" s="335" t="s">
        <v>38</v>
      </c>
      <c r="C14" s="324"/>
      <c r="D14" s="325"/>
      <c r="E14" s="330"/>
      <c r="F14" s="333">
        <f>F13+F12</f>
        <v>17809018.800000001</v>
      </c>
      <c r="G14" s="334"/>
      <c r="H14" s="334"/>
      <c r="I14" s="334"/>
      <c r="J14" s="334"/>
      <c r="K14" s="334"/>
      <c r="L14" s="334"/>
      <c r="M14" s="334"/>
      <c r="N14" s="334"/>
      <c r="O14" s="334"/>
      <c r="P14" s="334"/>
      <c r="Q14" s="334"/>
      <c r="R14" s="334"/>
      <c r="S14" s="391"/>
      <c r="T14" s="392"/>
      <c r="U14" s="393"/>
      <c r="V14" s="519">
        <f>SUM(V11:V13)</f>
        <v>13364880</v>
      </c>
      <c r="W14" s="392"/>
      <c r="X14" s="392"/>
    </row>
    <row r="15" spans="1:24" ht="18">
      <c r="A15" s="323" t="s">
        <v>39</v>
      </c>
      <c r="B15" s="324"/>
      <c r="C15" s="324"/>
      <c r="D15" s="336"/>
      <c r="E15" s="337"/>
      <c r="F15" s="338"/>
      <c r="G15" s="328"/>
      <c r="H15" s="329"/>
      <c r="I15" s="329"/>
      <c r="J15" s="329"/>
      <c r="K15" s="329"/>
      <c r="L15" s="329"/>
      <c r="M15" s="329"/>
      <c r="N15" s="329"/>
      <c r="O15" s="329"/>
      <c r="P15" s="329"/>
      <c r="Q15" s="329"/>
      <c r="R15" s="384"/>
      <c r="S15" s="329"/>
      <c r="T15" s="385"/>
      <c r="U15" s="386"/>
      <c r="V15" s="394"/>
      <c r="W15" s="385"/>
      <c r="X15" s="385"/>
    </row>
    <row r="16" spans="1:24" ht="18">
      <c r="A16" s="339"/>
      <c r="B16" s="340" t="s">
        <v>40</v>
      </c>
      <c r="C16" s="340"/>
      <c r="D16" s="336"/>
      <c r="E16" s="337" t="s">
        <v>41</v>
      </c>
      <c r="F16" s="338">
        <v>150000</v>
      </c>
      <c r="G16" s="328"/>
      <c r="H16" s="329"/>
      <c r="I16" s="329"/>
      <c r="J16" s="329"/>
      <c r="K16" s="329"/>
      <c r="L16" s="329"/>
      <c r="M16" s="329"/>
      <c r="N16" s="329"/>
      <c r="O16" s="329"/>
      <c r="P16" s="329"/>
      <c r="Q16" s="329"/>
      <c r="R16" s="384"/>
      <c r="S16" s="329"/>
      <c r="T16" s="385" t="s">
        <v>36</v>
      </c>
      <c r="U16" s="386">
        <f t="shared" ref="U16:U23" si="1">V16/F16</f>
        <v>0.9966666666666667</v>
      </c>
      <c r="V16" s="394">
        <v>149500</v>
      </c>
      <c r="W16" s="385"/>
      <c r="X16" s="385"/>
    </row>
    <row r="17" spans="1:24" ht="14.45" customHeight="1">
      <c r="A17" s="339"/>
      <c r="B17" s="340" t="s">
        <v>42</v>
      </c>
      <c r="C17" s="340"/>
      <c r="D17" s="341"/>
      <c r="E17" s="342" t="s">
        <v>43</v>
      </c>
      <c r="F17" s="338">
        <f>80000000-F13</f>
        <v>63348825</v>
      </c>
      <c r="G17" s="343"/>
      <c r="H17" s="344"/>
      <c r="I17" s="344"/>
      <c r="J17" s="344"/>
      <c r="K17" s="344"/>
      <c r="L17" s="344"/>
      <c r="M17" s="344"/>
      <c r="N17" s="344"/>
      <c r="O17" s="344"/>
      <c r="P17" s="344"/>
      <c r="Q17" s="344"/>
      <c r="R17" s="395"/>
      <c r="S17" s="329"/>
      <c r="T17" s="385" t="s">
        <v>36</v>
      </c>
      <c r="U17" s="386">
        <f t="shared" si="1"/>
        <v>1</v>
      </c>
      <c r="V17" s="394">
        <v>63348825</v>
      </c>
      <c r="W17" s="385"/>
      <c r="X17" s="396" t="s">
        <v>732</v>
      </c>
    </row>
    <row r="18" spans="1:24" ht="18">
      <c r="A18" s="339"/>
      <c r="B18" s="536" t="s">
        <v>44</v>
      </c>
      <c r="C18" s="536"/>
      <c r="D18" s="537"/>
      <c r="E18" s="337" t="s">
        <v>43</v>
      </c>
      <c r="F18" s="338">
        <v>20000000</v>
      </c>
      <c r="G18" s="329"/>
      <c r="H18" s="329"/>
      <c r="I18" s="329"/>
      <c r="J18" s="329"/>
      <c r="K18" s="329"/>
      <c r="L18" s="329"/>
      <c r="M18" s="329"/>
      <c r="N18" s="329"/>
      <c r="O18" s="329"/>
      <c r="P18" s="329"/>
      <c r="Q18" s="329"/>
      <c r="R18" s="384"/>
      <c r="S18" s="329"/>
      <c r="T18" s="385" t="s">
        <v>36</v>
      </c>
      <c r="U18" s="386">
        <f t="shared" si="1"/>
        <v>0.29878749999999998</v>
      </c>
      <c r="V18" s="394">
        <v>5975750</v>
      </c>
      <c r="W18" s="385"/>
      <c r="X18" s="396" t="s">
        <v>732</v>
      </c>
    </row>
    <row r="19" spans="1:24" ht="39.75" customHeight="1">
      <c r="A19" s="339"/>
      <c r="B19" s="536" t="s">
        <v>45</v>
      </c>
      <c r="C19" s="536"/>
      <c r="D19" s="537"/>
      <c r="E19" s="342" t="s">
        <v>43</v>
      </c>
      <c r="F19" s="338">
        <v>2000000</v>
      </c>
      <c r="G19" s="329"/>
      <c r="H19" s="329"/>
      <c r="I19" s="329"/>
      <c r="J19" s="329"/>
      <c r="K19" s="329"/>
      <c r="L19" s="329"/>
      <c r="M19" s="329"/>
      <c r="N19" s="329"/>
      <c r="O19" s="329"/>
      <c r="P19" s="329"/>
      <c r="Q19" s="329"/>
      <c r="R19" s="384"/>
      <c r="S19" s="329"/>
      <c r="T19" s="385" t="s">
        <v>36</v>
      </c>
      <c r="U19" s="386">
        <f t="shared" si="1"/>
        <v>0.89316850000000003</v>
      </c>
      <c r="V19" s="394">
        <v>1786337</v>
      </c>
      <c r="W19" s="385"/>
      <c r="X19" s="396"/>
    </row>
    <row r="20" spans="1:24" ht="18">
      <c r="A20" s="339"/>
      <c r="B20" s="536" t="s">
        <v>46</v>
      </c>
      <c r="C20" s="536"/>
      <c r="D20" s="537"/>
      <c r="E20" s="342" t="s">
        <v>47</v>
      </c>
      <c r="F20" s="338">
        <v>500000</v>
      </c>
      <c r="G20" s="329"/>
      <c r="H20" s="329"/>
      <c r="I20" s="329"/>
      <c r="J20" s="329"/>
      <c r="K20" s="329"/>
      <c r="L20" s="329"/>
      <c r="M20" s="329"/>
      <c r="N20" s="329"/>
      <c r="O20" s="329"/>
      <c r="P20" s="329"/>
      <c r="Q20" s="329"/>
      <c r="R20" s="384"/>
      <c r="S20" s="329"/>
      <c r="T20" s="385" t="s">
        <v>36</v>
      </c>
      <c r="U20" s="386">
        <f t="shared" si="1"/>
        <v>0.99099999999999999</v>
      </c>
      <c r="V20" s="394">
        <v>495500</v>
      </c>
      <c r="W20" s="385"/>
      <c r="X20" s="385"/>
    </row>
    <row r="21" spans="1:24" ht="14.45" customHeight="1">
      <c r="A21" s="339"/>
      <c r="B21" s="536" t="s">
        <v>48</v>
      </c>
      <c r="C21" s="536"/>
      <c r="D21" s="537"/>
      <c r="E21" s="342" t="s">
        <v>41</v>
      </c>
      <c r="F21" s="338">
        <v>1000000</v>
      </c>
      <c r="G21" s="329"/>
      <c r="H21" s="329"/>
      <c r="I21" s="329"/>
      <c r="J21" s="329"/>
      <c r="K21" s="329"/>
      <c r="L21" s="329"/>
      <c r="M21" s="329"/>
      <c r="N21" s="329"/>
      <c r="O21" s="329"/>
      <c r="P21" s="329"/>
      <c r="Q21" s="329"/>
      <c r="R21" s="384"/>
      <c r="S21" s="329"/>
      <c r="T21" s="385" t="s">
        <v>36</v>
      </c>
      <c r="U21" s="386">
        <f t="shared" si="1"/>
        <v>0.49199999999999999</v>
      </c>
      <c r="V21" s="394">
        <v>492000</v>
      </c>
      <c r="W21" s="385"/>
      <c r="X21" s="385" t="s">
        <v>733</v>
      </c>
    </row>
    <row r="22" spans="1:24" ht="18">
      <c r="A22" s="339"/>
      <c r="B22" s="522" t="s">
        <v>49</v>
      </c>
      <c r="C22" s="522"/>
      <c r="D22" s="523"/>
      <c r="E22" s="342" t="s">
        <v>35</v>
      </c>
      <c r="F22" s="345">
        <v>1000000</v>
      </c>
      <c r="G22" s="346"/>
      <c r="H22" s="346"/>
      <c r="I22" s="346"/>
      <c r="J22" s="346"/>
      <c r="K22" s="346"/>
      <c r="L22" s="346"/>
      <c r="M22" s="346"/>
      <c r="N22" s="346"/>
      <c r="O22" s="346"/>
      <c r="P22" s="346"/>
      <c r="Q22" s="346"/>
      <c r="R22" s="397"/>
      <c r="S22" s="346"/>
      <c r="T22" s="388" t="s">
        <v>36</v>
      </c>
      <c r="U22" s="389">
        <f t="shared" si="1"/>
        <v>0.73440000000000005</v>
      </c>
      <c r="V22" s="390">
        <v>734400</v>
      </c>
      <c r="W22" s="388"/>
      <c r="X22" s="398"/>
    </row>
    <row r="23" spans="1:24" ht="18">
      <c r="A23" s="339"/>
      <c r="B23" s="335" t="s">
        <v>38</v>
      </c>
      <c r="C23" s="347"/>
      <c r="D23" s="341"/>
      <c r="E23" s="337"/>
      <c r="F23" s="348">
        <f>SUM(F16:F22)</f>
        <v>87998825</v>
      </c>
      <c r="G23" s="348">
        <f t="shared" ref="G23:T23" si="2">SUM(G16:G22)</f>
        <v>0</v>
      </c>
      <c r="H23" s="348">
        <f t="shared" si="2"/>
        <v>0</v>
      </c>
      <c r="I23" s="348">
        <f t="shared" si="2"/>
        <v>0</v>
      </c>
      <c r="J23" s="348">
        <f t="shared" si="2"/>
        <v>0</v>
      </c>
      <c r="K23" s="348">
        <f t="shared" si="2"/>
        <v>0</v>
      </c>
      <c r="L23" s="348">
        <f t="shared" si="2"/>
        <v>0</v>
      </c>
      <c r="M23" s="348">
        <f t="shared" si="2"/>
        <v>0</v>
      </c>
      <c r="N23" s="348">
        <f t="shared" si="2"/>
        <v>0</v>
      </c>
      <c r="O23" s="348">
        <f t="shared" si="2"/>
        <v>0</v>
      </c>
      <c r="P23" s="348">
        <f t="shared" si="2"/>
        <v>0</v>
      </c>
      <c r="Q23" s="348">
        <f t="shared" si="2"/>
        <v>0</v>
      </c>
      <c r="R23" s="348">
        <f t="shared" si="2"/>
        <v>0</v>
      </c>
      <c r="S23" s="348">
        <f t="shared" si="2"/>
        <v>0</v>
      </c>
      <c r="T23" s="348">
        <f t="shared" si="2"/>
        <v>0</v>
      </c>
      <c r="U23" s="399">
        <f t="shared" si="1"/>
        <v>0.8293555283266566</v>
      </c>
      <c r="V23" s="400">
        <f>SUM(V16:V22)</f>
        <v>72982312</v>
      </c>
      <c r="W23" s="385"/>
      <c r="X23" s="385"/>
    </row>
    <row r="24" spans="1:24" ht="18">
      <c r="A24" s="349"/>
      <c r="B24" s="350"/>
      <c r="C24" s="351"/>
      <c r="D24" s="352"/>
      <c r="E24" s="353"/>
      <c r="F24" s="354"/>
      <c r="G24" s="355"/>
      <c r="H24" s="355"/>
      <c r="I24" s="355"/>
      <c r="J24" s="355"/>
      <c r="K24" s="355"/>
      <c r="L24" s="355"/>
      <c r="M24" s="355"/>
      <c r="N24" s="355"/>
      <c r="O24" s="355"/>
      <c r="P24" s="355"/>
      <c r="Q24" s="355"/>
      <c r="R24" s="401"/>
      <c r="S24" s="355"/>
      <c r="T24" s="402"/>
      <c r="U24" s="403"/>
      <c r="V24" s="404"/>
      <c r="W24" s="402"/>
      <c r="X24" s="402"/>
    </row>
    <row r="25" spans="1:24" ht="18">
      <c r="A25" s="339" t="s">
        <v>50</v>
      </c>
      <c r="B25" s="335"/>
      <c r="C25" s="335"/>
      <c r="D25" s="341"/>
      <c r="E25" s="337"/>
      <c r="F25" s="338"/>
      <c r="G25" s="329"/>
      <c r="H25" s="329"/>
      <c r="I25" s="329"/>
      <c r="J25" s="329"/>
      <c r="K25" s="329"/>
      <c r="L25" s="329"/>
      <c r="M25" s="329"/>
      <c r="N25" s="329"/>
      <c r="O25" s="329"/>
      <c r="P25" s="329"/>
      <c r="Q25" s="329"/>
      <c r="R25" s="384"/>
      <c r="S25" s="329"/>
      <c r="T25" s="385"/>
      <c r="U25" s="386"/>
      <c r="V25" s="394"/>
      <c r="W25" s="385"/>
      <c r="X25" s="385"/>
    </row>
    <row r="26" spans="1:24" ht="18">
      <c r="A26" s="356"/>
      <c r="B26" s="357" t="s">
        <v>51</v>
      </c>
      <c r="C26" s="357"/>
      <c r="D26" s="341"/>
      <c r="E26" s="337"/>
      <c r="F26" s="358"/>
      <c r="G26" s="329"/>
      <c r="H26" s="329"/>
      <c r="I26" s="329"/>
      <c r="J26" s="329"/>
      <c r="K26" s="329"/>
      <c r="L26" s="329"/>
      <c r="M26" s="329"/>
      <c r="N26" s="329"/>
      <c r="O26" s="329"/>
      <c r="P26" s="329"/>
      <c r="Q26" s="329"/>
      <c r="R26" s="384"/>
      <c r="S26" s="329"/>
      <c r="T26" s="385"/>
      <c r="U26" s="386"/>
      <c r="V26" s="394"/>
      <c r="W26" s="385"/>
      <c r="X26" s="385"/>
    </row>
    <row r="27" spans="1:24" ht="25.5">
      <c r="A27" s="356"/>
      <c r="B27" s="522" t="s">
        <v>52</v>
      </c>
      <c r="C27" s="522"/>
      <c r="D27" s="523"/>
      <c r="E27" s="337"/>
      <c r="F27" s="338">
        <v>5000000</v>
      </c>
      <c r="G27" s="329"/>
      <c r="H27" s="329"/>
      <c r="I27" s="329"/>
      <c r="J27" s="329"/>
      <c r="K27" s="329"/>
      <c r="L27" s="329"/>
      <c r="M27" s="329"/>
      <c r="N27" s="329"/>
      <c r="O27" s="329"/>
      <c r="P27" s="329"/>
      <c r="Q27" s="329"/>
      <c r="R27" s="384"/>
      <c r="S27" s="329"/>
      <c r="T27" s="385" t="s">
        <v>36</v>
      </c>
      <c r="U27" s="386">
        <f t="shared" ref="U27:U31" si="3">V27/F27</f>
        <v>0</v>
      </c>
      <c r="V27" s="394">
        <v>0</v>
      </c>
      <c r="W27" s="385"/>
      <c r="X27" s="518" t="s">
        <v>734</v>
      </c>
    </row>
    <row r="28" spans="1:24" ht="25.5">
      <c r="A28" s="356"/>
      <c r="B28" s="522" t="s">
        <v>53</v>
      </c>
      <c r="C28" s="522"/>
      <c r="D28" s="523"/>
      <c r="E28" s="337"/>
      <c r="F28" s="338">
        <v>10000000</v>
      </c>
      <c r="G28" s="329"/>
      <c r="H28" s="329"/>
      <c r="I28" s="329"/>
      <c r="J28" s="329"/>
      <c r="K28" s="329"/>
      <c r="L28" s="329"/>
      <c r="M28" s="329"/>
      <c r="N28" s="329"/>
      <c r="O28" s="329"/>
      <c r="P28" s="329"/>
      <c r="Q28" s="329"/>
      <c r="R28" s="384"/>
      <c r="S28" s="329"/>
      <c r="T28" s="385" t="s">
        <v>36</v>
      </c>
      <c r="U28" s="386">
        <f t="shared" si="3"/>
        <v>0.998</v>
      </c>
      <c r="V28" s="394">
        <v>9980000</v>
      </c>
      <c r="W28" s="385"/>
      <c r="X28" s="518" t="s">
        <v>734</v>
      </c>
    </row>
    <row r="29" spans="1:24" ht="25.5">
      <c r="A29" s="356"/>
      <c r="B29" s="522" t="s">
        <v>54</v>
      </c>
      <c r="C29" s="522"/>
      <c r="D29" s="523"/>
      <c r="E29" s="337"/>
      <c r="F29" s="338">
        <v>6000000</v>
      </c>
      <c r="G29" s="329"/>
      <c r="H29" s="329"/>
      <c r="I29" s="329"/>
      <c r="J29" s="329"/>
      <c r="K29" s="329"/>
      <c r="L29" s="329"/>
      <c r="M29" s="329"/>
      <c r="N29" s="329"/>
      <c r="O29" s="329"/>
      <c r="P29" s="329"/>
      <c r="Q29" s="329"/>
      <c r="R29" s="384"/>
      <c r="S29" s="329"/>
      <c r="T29" s="385" t="s">
        <v>36</v>
      </c>
      <c r="U29" s="386">
        <f t="shared" si="3"/>
        <v>0.83333333333333337</v>
      </c>
      <c r="V29" s="394">
        <v>5000000</v>
      </c>
      <c r="W29" s="385"/>
      <c r="X29" s="518" t="s">
        <v>734</v>
      </c>
    </row>
    <row r="30" spans="1:24" ht="18">
      <c r="A30" s="359"/>
      <c r="B30" s="360" t="s">
        <v>38</v>
      </c>
      <c r="C30" s="249"/>
      <c r="D30" s="325"/>
      <c r="E30" s="337"/>
      <c r="F30" s="361">
        <f t="shared" ref="F30:R30" si="4">SUM(F27:F29)</f>
        <v>21000000</v>
      </c>
      <c r="G30" s="361">
        <f t="shared" si="4"/>
        <v>0</v>
      </c>
      <c r="H30" s="361">
        <f t="shared" si="4"/>
        <v>0</v>
      </c>
      <c r="I30" s="361">
        <f t="shared" si="4"/>
        <v>0</v>
      </c>
      <c r="J30" s="361">
        <f t="shared" si="4"/>
        <v>0</v>
      </c>
      <c r="K30" s="361">
        <f t="shared" si="4"/>
        <v>0</v>
      </c>
      <c r="L30" s="361">
        <f t="shared" si="4"/>
        <v>0</v>
      </c>
      <c r="M30" s="361">
        <f t="shared" si="4"/>
        <v>0</v>
      </c>
      <c r="N30" s="361">
        <f t="shared" si="4"/>
        <v>0</v>
      </c>
      <c r="O30" s="361">
        <f t="shared" si="4"/>
        <v>0</v>
      </c>
      <c r="P30" s="361">
        <f t="shared" si="4"/>
        <v>0</v>
      </c>
      <c r="Q30" s="361">
        <f t="shared" si="4"/>
        <v>0</v>
      </c>
      <c r="R30" s="361">
        <f t="shared" si="4"/>
        <v>0</v>
      </c>
      <c r="S30" s="361"/>
      <c r="T30" s="366"/>
      <c r="U30" s="405">
        <f t="shared" si="3"/>
        <v>0.71333333333333337</v>
      </c>
      <c r="V30" s="520">
        <f>SUM(V27:V29)</f>
        <v>14980000</v>
      </c>
      <c r="W30" s="406"/>
      <c r="X30" s="406"/>
    </row>
    <row r="31" spans="1:24" ht="18">
      <c r="A31" s="362"/>
      <c r="B31" s="363" t="s">
        <v>55</v>
      </c>
      <c r="C31" s="363"/>
      <c r="D31" s="364"/>
      <c r="E31" s="365"/>
      <c r="F31" s="366">
        <f t="shared" ref="F31:R31" si="5">F30+F23+F14</f>
        <v>126807843.8</v>
      </c>
      <c r="G31" s="366">
        <f t="shared" si="5"/>
        <v>0</v>
      </c>
      <c r="H31" s="366">
        <f t="shared" si="5"/>
        <v>0</v>
      </c>
      <c r="I31" s="366">
        <f t="shared" si="5"/>
        <v>0</v>
      </c>
      <c r="J31" s="366">
        <f t="shared" si="5"/>
        <v>0</v>
      </c>
      <c r="K31" s="366">
        <f t="shared" si="5"/>
        <v>0</v>
      </c>
      <c r="L31" s="366">
        <f t="shared" si="5"/>
        <v>0</v>
      </c>
      <c r="M31" s="366">
        <f t="shared" si="5"/>
        <v>0</v>
      </c>
      <c r="N31" s="366">
        <f t="shared" si="5"/>
        <v>0</v>
      </c>
      <c r="O31" s="366">
        <f t="shared" si="5"/>
        <v>0</v>
      </c>
      <c r="P31" s="366">
        <f t="shared" si="5"/>
        <v>0</v>
      </c>
      <c r="Q31" s="366">
        <f t="shared" si="5"/>
        <v>0</v>
      </c>
      <c r="R31" s="366">
        <f t="shared" si="5"/>
        <v>0</v>
      </c>
      <c r="S31" s="366"/>
      <c r="T31" s="366"/>
      <c r="U31" s="405">
        <f t="shared" si="3"/>
        <v>0.79906091739728802</v>
      </c>
      <c r="V31" s="521">
        <f>V30+V23+V14</f>
        <v>101327192</v>
      </c>
      <c r="W31" s="388"/>
      <c r="X31" s="388"/>
    </row>
    <row r="32" spans="1:24">
      <c r="A32" s="367"/>
      <c r="B32" s="367"/>
      <c r="C32" s="367"/>
      <c r="D32" s="367"/>
      <c r="E32" s="368"/>
      <c r="F32" s="369"/>
      <c r="G32" s="370"/>
      <c r="H32" s="370"/>
      <c r="I32" s="370"/>
      <c r="J32" s="379"/>
      <c r="K32" s="379"/>
      <c r="L32" s="379"/>
      <c r="M32" s="379"/>
      <c r="N32" s="379"/>
      <c r="O32" s="379"/>
      <c r="P32" s="379"/>
      <c r="Q32" s="379"/>
      <c r="R32" s="379"/>
      <c r="S32" s="407"/>
      <c r="T32" s="369"/>
      <c r="U32" s="369"/>
      <c r="V32" s="408"/>
      <c r="W32" s="369"/>
      <c r="X32" s="369"/>
    </row>
    <row r="33" spans="1:24">
      <c r="A33" s="524" t="s">
        <v>56</v>
      </c>
      <c r="B33" s="524"/>
      <c r="C33" s="524"/>
      <c r="D33" s="524"/>
      <c r="E33" s="524"/>
      <c r="F33" s="524"/>
      <c r="G33" s="524"/>
      <c r="H33" s="524"/>
      <c r="I33" s="524"/>
      <c r="J33" s="524"/>
      <c r="K33" s="524"/>
      <c r="L33" s="524"/>
      <c r="M33" s="524"/>
      <c r="N33" s="524"/>
      <c r="O33" s="524"/>
      <c r="P33" s="524"/>
      <c r="Q33" s="524"/>
      <c r="R33" s="524"/>
      <c r="S33" s="524"/>
      <c r="T33" s="524"/>
      <c r="U33" s="524"/>
      <c r="V33" s="524"/>
      <c r="W33" s="524"/>
      <c r="X33" s="524"/>
    </row>
    <row r="34" spans="1:24">
      <c r="A34" s="371"/>
      <c r="B34" s="371"/>
      <c r="C34" s="371"/>
      <c r="D34" s="372"/>
      <c r="E34" s="373"/>
      <c r="F34" s="374"/>
      <c r="G34" s="374"/>
      <c r="H34" s="374"/>
      <c r="I34" s="374"/>
      <c r="J34" s="374"/>
      <c r="K34" s="374"/>
      <c r="L34" s="374"/>
      <c r="M34" s="374"/>
      <c r="N34" s="374"/>
      <c r="O34" s="374"/>
      <c r="P34" s="374"/>
      <c r="Q34" s="374"/>
      <c r="R34" s="374"/>
      <c r="S34" s="374"/>
      <c r="T34" s="369"/>
      <c r="U34" s="369"/>
      <c r="V34" s="409"/>
      <c r="W34" s="369"/>
      <c r="X34" s="369"/>
    </row>
    <row r="35" spans="1:24">
      <c r="A35" s="371"/>
      <c r="B35" s="371"/>
      <c r="C35" s="371"/>
      <c r="D35" s="372"/>
      <c r="E35" s="373"/>
      <c r="F35" s="374"/>
      <c r="G35" s="374"/>
      <c r="H35" s="374"/>
      <c r="I35" s="374"/>
      <c r="J35" s="374"/>
      <c r="K35" s="374"/>
      <c r="L35" s="374"/>
      <c r="M35" s="374"/>
      <c r="N35" s="374"/>
      <c r="O35" s="374"/>
      <c r="P35" s="374"/>
      <c r="Q35" s="374"/>
      <c r="R35" s="374"/>
      <c r="S35" s="374"/>
      <c r="T35" s="369"/>
      <c r="U35" s="369"/>
      <c r="V35" s="409"/>
      <c r="W35" s="369"/>
      <c r="X35" s="369"/>
    </row>
    <row r="36" spans="1:24">
      <c r="A36" s="371"/>
      <c r="B36" s="371"/>
      <c r="C36" s="371"/>
      <c r="D36" s="371"/>
      <c r="E36" s="373"/>
      <c r="F36" s="370"/>
      <c r="G36" s="370"/>
      <c r="H36" s="370"/>
      <c r="I36" s="370"/>
      <c r="J36" s="379"/>
      <c r="K36" s="379"/>
      <c r="L36" s="379"/>
      <c r="M36" s="379"/>
      <c r="N36" s="379"/>
      <c r="O36" s="379"/>
      <c r="P36" s="379"/>
      <c r="Q36" s="379"/>
      <c r="R36" s="379"/>
      <c r="S36" s="410"/>
      <c r="T36" s="369"/>
      <c r="U36" s="369"/>
      <c r="V36" s="411"/>
      <c r="W36" s="369"/>
      <c r="X36" s="369"/>
    </row>
    <row r="37" spans="1:24" ht="18">
      <c r="A37" s="371"/>
      <c r="B37" s="375" t="s">
        <v>57</v>
      </c>
      <c r="C37" s="371"/>
      <c r="D37" s="376" t="s">
        <v>58</v>
      </c>
      <c r="E37" s="377"/>
      <c r="F37" s="335"/>
      <c r="G37" s="335"/>
      <c r="H37" s="335"/>
      <c r="I37" s="335"/>
      <c r="J37" s="335"/>
      <c r="K37" s="335"/>
      <c r="L37" s="335"/>
      <c r="M37" s="335"/>
      <c r="N37" s="335"/>
      <c r="O37" s="335"/>
      <c r="P37" s="335"/>
      <c r="Q37" s="335"/>
      <c r="R37" s="335"/>
      <c r="S37" s="335"/>
      <c r="T37" s="335"/>
      <c r="V37" s="409"/>
      <c r="W37" s="334"/>
      <c r="X37" s="334"/>
    </row>
    <row r="38" spans="1:24" ht="18">
      <c r="A38" s="371"/>
      <c r="B38" s="378" t="s">
        <v>59</v>
      </c>
      <c r="C38" s="371"/>
      <c r="D38" s="525" t="s">
        <v>60</v>
      </c>
      <c r="E38" s="525"/>
      <c r="F38" s="335"/>
      <c r="G38" s="335"/>
      <c r="H38" s="335"/>
      <c r="I38" s="335"/>
      <c r="J38" s="335"/>
      <c r="K38" s="335"/>
      <c r="L38" s="335"/>
      <c r="M38" s="335"/>
      <c r="N38" s="335"/>
      <c r="O38" s="335"/>
      <c r="P38" s="335"/>
      <c r="Q38" s="335"/>
      <c r="R38" s="335"/>
      <c r="S38" s="335"/>
      <c r="T38" s="335"/>
      <c r="W38" s="407"/>
      <c r="X38" s="407"/>
    </row>
    <row r="39" spans="1:24">
      <c r="A39" s="371"/>
      <c r="B39" s="371"/>
      <c r="C39" s="371"/>
      <c r="D39" s="371"/>
      <c r="E39" s="373"/>
      <c r="F39" s="370"/>
      <c r="G39" s="370"/>
      <c r="H39" s="370"/>
      <c r="I39" s="370"/>
      <c r="J39" s="379"/>
      <c r="K39" s="379"/>
      <c r="L39" s="379"/>
      <c r="M39" s="379"/>
      <c r="N39" s="379"/>
      <c r="O39" s="379"/>
      <c r="P39" s="379"/>
      <c r="Q39" s="379"/>
      <c r="R39" s="379"/>
      <c r="S39" s="410"/>
      <c r="T39" s="369"/>
      <c r="U39" s="369"/>
      <c r="V39" s="411"/>
      <c r="W39" s="369"/>
      <c r="X39" s="369"/>
    </row>
  </sheetData>
  <sheetProtection selectLockedCells="1" selectUnlockedCells="1"/>
  <mergeCells count="33">
    <mergeCell ref="A3:X3"/>
    <mergeCell ref="U9:V9"/>
    <mergeCell ref="B12:D12"/>
    <mergeCell ref="B13:D13"/>
    <mergeCell ref="B18:D18"/>
    <mergeCell ref="Q9:Q10"/>
    <mergeCell ref="R9:R10"/>
    <mergeCell ref="S9:S10"/>
    <mergeCell ref="T9:T10"/>
    <mergeCell ref="W9:W10"/>
    <mergeCell ref="X9:X10"/>
    <mergeCell ref="A9:D10"/>
    <mergeCell ref="B19:D19"/>
    <mergeCell ref="B20:D20"/>
    <mergeCell ref="B21:D21"/>
    <mergeCell ref="B22:D22"/>
    <mergeCell ref="B27:D27"/>
    <mergeCell ref="B28:D28"/>
    <mergeCell ref="B29:D29"/>
    <mergeCell ref="A33:X33"/>
    <mergeCell ref="D38:E38"/>
    <mergeCell ref="E9:E10"/>
    <mergeCell ref="F9:F10"/>
    <mergeCell ref="G9:G10"/>
    <mergeCell ref="H9:H10"/>
    <mergeCell ref="I9:I10"/>
    <mergeCell ref="J9:J10"/>
    <mergeCell ref="K9:K10"/>
    <mergeCell ref="L9:L10"/>
    <mergeCell ref="M9:M10"/>
    <mergeCell ref="N9:N10"/>
    <mergeCell ref="O9:O10"/>
    <mergeCell ref="P9:P10"/>
  </mergeCells>
  <pageMargins left="0.7" right="0.7" top="0.75" bottom="0.75" header="0.3" footer="0.3"/>
  <pageSetup paperSize="9" scale="8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249977111117893"/>
  </sheetPr>
  <dimension ref="A1:K40"/>
  <sheetViews>
    <sheetView view="pageBreakPreview" zoomScale="85" zoomScaleNormal="100" workbookViewId="0">
      <selection activeCell="J15" sqref="J15"/>
    </sheetView>
  </sheetViews>
  <sheetFormatPr defaultColWidth="9.140625" defaultRowHeight="15"/>
  <cols>
    <col min="1" max="1" width="5.42578125" style="3" customWidth="1"/>
    <col min="2" max="2" width="12.140625" style="3" customWidth="1"/>
    <col min="3" max="3" width="31.140625" style="3" customWidth="1"/>
    <col min="4" max="4" width="18.140625" style="3" customWidth="1"/>
    <col min="5" max="5" width="18" style="3" customWidth="1"/>
    <col min="6" max="6" width="19.42578125" style="6" customWidth="1"/>
    <col min="7" max="7" width="26.7109375" style="6" customWidth="1"/>
    <col min="8" max="8" width="17.5703125" style="3" customWidth="1"/>
    <col min="9" max="9" width="19.140625" style="3" customWidth="1"/>
    <col min="10" max="10" width="18" style="3" customWidth="1"/>
    <col min="11" max="11" width="21.140625" style="34" customWidth="1"/>
    <col min="12" max="16384" width="9.140625" style="3"/>
  </cols>
  <sheetData>
    <row r="1" spans="1:11">
      <c r="A1" s="6" t="s">
        <v>522</v>
      </c>
      <c r="B1" s="6"/>
      <c r="C1" s="37"/>
      <c r="D1" s="7"/>
      <c r="E1" s="38"/>
      <c r="F1" s="38"/>
      <c r="G1" s="39"/>
      <c r="H1" s="6"/>
      <c r="I1" s="6"/>
    </row>
    <row r="2" spans="1:11">
      <c r="A2" s="6"/>
      <c r="B2" s="6"/>
      <c r="C2" s="37"/>
      <c r="D2" s="7"/>
      <c r="E2" s="38"/>
      <c r="F2" s="38"/>
      <c r="G2" s="39"/>
      <c r="H2" s="6"/>
      <c r="I2" s="6"/>
    </row>
    <row r="3" spans="1:11" ht="15.75">
      <c r="A3" s="637" t="s">
        <v>523</v>
      </c>
      <c r="B3" s="637"/>
      <c r="C3" s="637"/>
      <c r="D3" s="637"/>
      <c r="E3" s="637"/>
      <c r="F3" s="637"/>
      <c r="G3" s="637"/>
      <c r="H3" s="637"/>
      <c r="I3" s="637"/>
      <c r="J3" s="637"/>
      <c r="K3" s="637"/>
    </row>
    <row r="4" spans="1:11" ht="18">
      <c r="A4" s="638" t="s">
        <v>524</v>
      </c>
      <c r="B4" s="638"/>
      <c r="C4" s="638"/>
      <c r="D4" s="638"/>
      <c r="E4" s="638"/>
      <c r="F4" s="638"/>
      <c r="G4" s="638"/>
      <c r="H4" s="638"/>
      <c r="I4" s="638"/>
      <c r="J4" s="638"/>
      <c r="K4" s="638"/>
    </row>
    <row r="5" spans="1:11" ht="18">
      <c r="A5" s="639" t="s">
        <v>267</v>
      </c>
      <c r="B5" s="639"/>
      <c r="C5" s="639"/>
      <c r="D5" s="639"/>
      <c r="E5" s="639"/>
      <c r="F5" s="639"/>
      <c r="G5" s="639"/>
      <c r="H5" s="639"/>
      <c r="I5" s="639"/>
      <c r="J5" s="639"/>
      <c r="K5" s="639"/>
    </row>
    <row r="6" spans="1:11" ht="18">
      <c r="A6" s="639" t="s">
        <v>735</v>
      </c>
      <c r="B6" s="639"/>
      <c r="C6" s="639"/>
      <c r="D6" s="639"/>
      <c r="E6" s="639"/>
      <c r="F6" s="639"/>
      <c r="G6" s="639"/>
      <c r="H6" s="639"/>
      <c r="I6" s="639"/>
      <c r="J6" s="639"/>
      <c r="K6" s="639"/>
    </row>
    <row r="7" spans="1:11" ht="18">
      <c r="A7" s="8"/>
      <c r="B7" s="8"/>
      <c r="C7" s="40"/>
      <c r="D7" s="8"/>
      <c r="E7" s="41"/>
      <c r="F7" s="42"/>
      <c r="G7" s="43"/>
      <c r="H7" s="8"/>
      <c r="I7" s="8"/>
    </row>
    <row r="8" spans="1:11" ht="18">
      <c r="A8" s="639" t="s">
        <v>525</v>
      </c>
      <c r="B8" s="639"/>
      <c r="C8" s="639"/>
      <c r="D8" s="639"/>
      <c r="E8" s="639"/>
      <c r="F8" s="639"/>
      <c r="G8" s="639"/>
      <c r="H8" s="639"/>
      <c r="I8" s="639"/>
      <c r="J8" s="639"/>
      <c r="K8" s="639"/>
    </row>
    <row r="9" spans="1:11">
      <c r="A9" s="44"/>
      <c r="B9" s="44"/>
      <c r="C9" s="45"/>
      <c r="D9" s="7"/>
      <c r="E9" s="38"/>
      <c r="F9" s="38"/>
      <c r="G9" s="39"/>
      <c r="H9" s="6"/>
      <c r="I9" s="6"/>
    </row>
    <row r="10" spans="1:11" ht="57">
      <c r="A10" s="9" t="s">
        <v>526</v>
      </c>
      <c r="B10" s="10" t="s">
        <v>527</v>
      </c>
      <c r="C10" s="10" t="s">
        <v>528</v>
      </c>
      <c r="D10" s="10" t="s">
        <v>529</v>
      </c>
      <c r="E10" s="10" t="s">
        <v>530</v>
      </c>
      <c r="F10" s="10" t="s">
        <v>531</v>
      </c>
      <c r="G10" s="10" t="s">
        <v>532</v>
      </c>
      <c r="H10" s="10" t="s">
        <v>533</v>
      </c>
      <c r="I10" s="10" t="s">
        <v>534</v>
      </c>
      <c r="J10" s="24" t="s">
        <v>535</v>
      </c>
      <c r="K10" s="25" t="s">
        <v>536</v>
      </c>
    </row>
    <row r="11" spans="1:11" s="35" customFormat="1" ht="94.5">
      <c r="A11" s="46">
        <v>1</v>
      </c>
      <c r="B11" s="47">
        <v>9842590</v>
      </c>
      <c r="C11" s="47" t="s">
        <v>537</v>
      </c>
      <c r="D11" s="48">
        <v>1499200</v>
      </c>
      <c r="E11" s="47" t="s">
        <v>538</v>
      </c>
      <c r="F11" s="47" t="s">
        <v>538</v>
      </c>
      <c r="G11" s="49" t="s">
        <v>539</v>
      </c>
      <c r="H11" s="50">
        <v>1489830</v>
      </c>
      <c r="I11" s="54" t="s">
        <v>540</v>
      </c>
      <c r="J11" s="415" t="s">
        <v>541</v>
      </c>
      <c r="K11" s="416" t="s">
        <v>542</v>
      </c>
    </row>
    <row r="12" spans="1:11" s="35" customFormat="1" ht="63">
      <c r="A12" s="46">
        <v>3</v>
      </c>
      <c r="B12" s="47">
        <v>9887784</v>
      </c>
      <c r="C12" s="47" t="s">
        <v>543</v>
      </c>
      <c r="D12" s="48">
        <v>650000</v>
      </c>
      <c r="E12" s="47" t="s">
        <v>544</v>
      </c>
      <c r="F12" s="47" t="s">
        <v>544</v>
      </c>
      <c r="G12" s="49" t="s">
        <v>545</v>
      </c>
      <c r="H12" s="50">
        <v>631120</v>
      </c>
      <c r="I12" s="54" t="s">
        <v>546</v>
      </c>
      <c r="J12" s="415" t="s">
        <v>547</v>
      </c>
      <c r="K12" s="416" t="s">
        <v>547</v>
      </c>
    </row>
    <row r="13" spans="1:11" s="35" customFormat="1" ht="78.75">
      <c r="A13" s="46">
        <v>4</v>
      </c>
      <c r="B13" s="47">
        <v>9902369</v>
      </c>
      <c r="C13" s="47" t="s">
        <v>548</v>
      </c>
      <c r="D13" s="48">
        <v>550000</v>
      </c>
      <c r="E13" s="47" t="s">
        <v>549</v>
      </c>
      <c r="F13" s="47" t="s">
        <v>549</v>
      </c>
      <c r="G13" s="49" t="s">
        <v>550</v>
      </c>
      <c r="H13" s="50">
        <v>548500</v>
      </c>
      <c r="I13" s="54" t="s">
        <v>551</v>
      </c>
      <c r="J13" s="415" t="s">
        <v>547</v>
      </c>
      <c r="K13" s="416" t="s">
        <v>547</v>
      </c>
    </row>
    <row r="14" spans="1:11" s="35" customFormat="1" ht="78.75">
      <c r="A14" s="46">
        <v>5</v>
      </c>
      <c r="B14" s="47">
        <v>9906717</v>
      </c>
      <c r="C14" s="47" t="s">
        <v>552</v>
      </c>
      <c r="D14" s="48">
        <v>350000</v>
      </c>
      <c r="E14" s="47" t="s">
        <v>553</v>
      </c>
      <c r="F14" s="47" t="s">
        <v>553</v>
      </c>
      <c r="G14" s="49" t="s">
        <v>554</v>
      </c>
      <c r="H14" s="50">
        <v>348800</v>
      </c>
      <c r="I14" s="54" t="s">
        <v>551</v>
      </c>
      <c r="J14" s="415" t="s">
        <v>547</v>
      </c>
      <c r="K14" s="416" t="s">
        <v>547</v>
      </c>
    </row>
    <row r="15" spans="1:11" s="35" customFormat="1" ht="47.25">
      <c r="A15" s="46">
        <v>6</v>
      </c>
      <c r="B15" s="47">
        <v>9902392</v>
      </c>
      <c r="C15" s="47" t="s">
        <v>555</v>
      </c>
      <c r="D15" s="48">
        <v>801870</v>
      </c>
      <c r="E15" s="47" t="s">
        <v>549</v>
      </c>
      <c r="F15" s="47" t="s">
        <v>549</v>
      </c>
      <c r="G15" s="49" t="s">
        <v>550</v>
      </c>
      <c r="H15" s="50">
        <v>799223</v>
      </c>
      <c r="I15" s="54" t="s">
        <v>551</v>
      </c>
      <c r="J15" s="415" t="s">
        <v>547</v>
      </c>
      <c r="K15" s="416" t="s">
        <v>547</v>
      </c>
    </row>
    <row r="16" spans="1:11" s="35" customFormat="1" ht="63">
      <c r="A16" s="46">
        <v>7</v>
      </c>
      <c r="B16" s="47">
        <v>9906706</v>
      </c>
      <c r="C16" s="47" t="s">
        <v>556</v>
      </c>
      <c r="D16" s="48">
        <v>462165</v>
      </c>
      <c r="E16" s="47" t="s">
        <v>557</v>
      </c>
      <c r="F16" s="47" t="s">
        <v>557</v>
      </c>
      <c r="G16" s="49" t="s">
        <v>550</v>
      </c>
      <c r="H16" s="50">
        <v>462165</v>
      </c>
      <c r="I16" s="54" t="s">
        <v>551</v>
      </c>
      <c r="J16" s="415" t="s">
        <v>547</v>
      </c>
      <c r="K16" s="416" t="s">
        <v>547</v>
      </c>
    </row>
    <row r="17" spans="1:11" s="35" customFormat="1" ht="47.25">
      <c r="A17" s="46">
        <v>8</v>
      </c>
      <c r="B17" s="47">
        <v>9916130</v>
      </c>
      <c r="C17" s="47" t="s">
        <v>558</v>
      </c>
      <c r="D17" s="48">
        <v>699750</v>
      </c>
      <c r="E17" s="47" t="s">
        <v>559</v>
      </c>
      <c r="F17" s="47" t="s">
        <v>559</v>
      </c>
      <c r="G17" s="49" t="s">
        <v>560</v>
      </c>
      <c r="H17" s="50">
        <v>698040</v>
      </c>
      <c r="I17" s="54" t="s">
        <v>561</v>
      </c>
      <c r="J17" s="415" t="s">
        <v>547</v>
      </c>
      <c r="K17" s="416" t="s">
        <v>547</v>
      </c>
    </row>
    <row r="18" spans="1:11" s="35" customFormat="1" ht="47.25">
      <c r="A18" s="46">
        <v>9</v>
      </c>
      <c r="B18" s="47">
        <v>9930010</v>
      </c>
      <c r="C18" s="47" t="s">
        <v>562</v>
      </c>
      <c r="D18" s="48">
        <v>999951</v>
      </c>
      <c r="E18" s="47" t="s">
        <v>538</v>
      </c>
      <c r="F18" s="47" t="s">
        <v>538</v>
      </c>
      <c r="G18" s="49" t="s">
        <v>539</v>
      </c>
      <c r="H18" s="50">
        <v>999951</v>
      </c>
      <c r="I18" s="54" t="s">
        <v>563</v>
      </c>
      <c r="J18" s="415" t="s">
        <v>547</v>
      </c>
      <c r="K18" s="416" t="s">
        <v>547</v>
      </c>
    </row>
    <row r="19" spans="1:11" s="35" customFormat="1" ht="47.25">
      <c r="A19" s="46">
        <v>10</v>
      </c>
      <c r="B19" s="47">
        <v>9906748</v>
      </c>
      <c r="C19" s="47" t="s">
        <v>564</v>
      </c>
      <c r="D19" s="48">
        <v>3402678</v>
      </c>
      <c r="E19" s="47" t="s">
        <v>549</v>
      </c>
      <c r="F19" s="47" t="s">
        <v>549</v>
      </c>
      <c r="G19" s="49" t="s">
        <v>550</v>
      </c>
      <c r="H19" s="50">
        <v>3397231</v>
      </c>
      <c r="I19" s="54" t="s">
        <v>565</v>
      </c>
      <c r="J19" s="415" t="s">
        <v>566</v>
      </c>
      <c r="K19" s="416" t="s">
        <v>551</v>
      </c>
    </row>
    <row r="20" spans="1:11" s="35" customFormat="1" ht="63">
      <c r="A20" s="46">
        <v>11</v>
      </c>
      <c r="B20" s="47">
        <v>9902405</v>
      </c>
      <c r="C20" s="47" t="s">
        <v>567</v>
      </c>
      <c r="D20" s="48">
        <v>2754781</v>
      </c>
      <c r="E20" s="47" t="s">
        <v>568</v>
      </c>
      <c r="F20" s="47" t="s">
        <v>568</v>
      </c>
      <c r="G20" s="49" t="s">
        <v>569</v>
      </c>
      <c r="H20" s="50">
        <v>2750842</v>
      </c>
      <c r="I20" s="54" t="s">
        <v>565</v>
      </c>
      <c r="J20" s="415" t="s">
        <v>570</v>
      </c>
      <c r="K20" s="416" t="s">
        <v>551</v>
      </c>
    </row>
    <row r="21" spans="1:11" s="35" customFormat="1" ht="47.25">
      <c r="A21" s="46">
        <v>12</v>
      </c>
      <c r="B21" s="47">
        <v>9902384</v>
      </c>
      <c r="C21" s="47" t="s">
        <v>571</v>
      </c>
      <c r="D21" s="48">
        <v>2499240</v>
      </c>
      <c r="E21" s="47" t="s">
        <v>549</v>
      </c>
      <c r="F21" s="47" t="s">
        <v>549</v>
      </c>
      <c r="G21" s="46" t="s">
        <v>550</v>
      </c>
      <c r="H21" s="50">
        <v>2497320</v>
      </c>
      <c r="I21" s="54" t="s">
        <v>565</v>
      </c>
      <c r="J21" s="415" t="s">
        <v>572</v>
      </c>
      <c r="K21" s="416" t="s">
        <v>551</v>
      </c>
    </row>
    <row r="22" spans="1:11" s="35" customFormat="1" ht="63">
      <c r="A22" s="46">
        <v>13</v>
      </c>
      <c r="B22" s="47">
        <v>9902410</v>
      </c>
      <c r="C22" s="47" t="s">
        <v>573</v>
      </c>
      <c r="D22" s="48">
        <v>5393030</v>
      </c>
      <c r="E22" s="47" t="s">
        <v>549</v>
      </c>
      <c r="F22" s="47" t="s">
        <v>549</v>
      </c>
      <c r="G22" s="46" t="s">
        <v>550</v>
      </c>
      <c r="H22" s="50">
        <v>5389962</v>
      </c>
      <c r="I22" s="54" t="s">
        <v>565</v>
      </c>
      <c r="J22" s="415" t="s">
        <v>572</v>
      </c>
      <c r="K22" s="417" t="s">
        <v>551</v>
      </c>
    </row>
    <row r="23" spans="1:11" s="35" customFormat="1" ht="78.75">
      <c r="A23" s="46">
        <v>14</v>
      </c>
      <c r="B23" s="47">
        <v>10088252</v>
      </c>
      <c r="C23" s="47" t="s">
        <v>574</v>
      </c>
      <c r="D23" s="48">
        <v>787310</v>
      </c>
      <c r="E23" s="47" t="s">
        <v>549</v>
      </c>
      <c r="F23" s="47" t="s">
        <v>549</v>
      </c>
      <c r="G23" s="46" t="s">
        <v>550</v>
      </c>
      <c r="H23" s="50">
        <v>785810</v>
      </c>
      <c r="I23" s="56">
        <v>45182</v>
      </c>
      <c r="J23" s="415" t="s">
        <v>547</v>
      </c>
      <c r="K23" s="417" t="s">
        <v>547</v>
      </c>
    </row>
    <row r="24" spans="1:11" s="35" customFormat="1" ht="94.5">
      <c r="A24" s="46">
        <v>15</v>
      </c>
      <c r="B24" s="47">
        <v>10062450</v>
      </c>
      <c r="C24" s="47" t="s">
        <v>575</v>
      </c>
      <c r="D24" s="48">
        <v>4004000</v>
      </c>
      <c r="E24" s="47" t="s">
        <v>576</v>
      </c>
      <c r="F24" s="47" t="s">
        <v>576</v>
      </c>
      <c r="G24" s="46" t="s">
        <v>539</v>
      </c>
      <c r="H24" s="50">
        <v>3993220</v>
      </c>
      <c r="I24" s="56">
        <v>45182</v>
      </c>
      <c r="J24" s="415" t="s">
        <v>577</v>
      </c>
      <c r="K24" s="417" t="s">
        <v>578</v>
      </c>
    </row>
    <row r="25" spans="1:11" s="35" customFormat="1" ht="78.75">
      <c r="A25" s="46">
        <v>16</v>
      </c>
      <c r="B25" s="47">
        <v>10100013</v>
      </c>
      <c r="C25" s="47" t="s">
        <v>579</v>
      </c>
      <c r="D25" s="48">
        <v>999000</v>
      </c>
      <c r="E25" s="47" t="s">
        <v>580</v>
      </c>
      <c r="F25" s="47" t="s">
        <v>580</v>
      </c>
      <c r="G25" s="46" t="s">
        <v>550</v>
      </c>
      <c r="H25" s="50">
        <v>995695</v>
      </c>
      <c r="I25" s="56">
        <v>45184</v>
      </c>
      <c r="J25" s="415" t="s">
        <v>547</v>
      </c>
      <c r="K25" s="417" t="s">
        <v>547</v>
      </c>
    </row>
    <row r="26" spans="1:11" s="35" customFormat="1" ht="63">
      <c r="A26" s="46">
        <v>17</v>
      </c>
      <c r="B26" s="47">
        <v>10100212</v>
      </c>
      <c r="C26" s="47" t="s">
        <v>581</v>
      </c>
      <c r="D26" s="48">
        <v>711200</v>
      </c>
      <c r="E26" s="47" t="s">
        <v>580</v>
      </c>
      <c r="F26" s="47" t="s">
        <v>580</v>
      </c>
      <c r="G26" s="46" t="s">
        <v>550</v>
      </c>
      <c r="H26" s="50">
        <v>708720</v>
      </c>
      <c r="I26" s="56">
        <v>45184</v>
      </c>
      <c r="J26" s="415" t="s">
        <v>547</v>
      </c>
      <c r="K26" s="417" t="s">
        <v>547</v>
      </c>
    </row>
    <row r="27" spans="1:11" s="35" customFormat="1" ht="63">
      <c r="A27" s="46">
        <v>18</v>
      </c>
      <c r="B27" s="47">
        <v>10100062</v>
      </c>
      <c r="C27" s="47" t="s">
        <v>582</v>
      </c>
      <c r="D27" s="48">
        <v>535000</v>
      </c>
      <c r="E27" s="47" t="s">
        <v>580</v>
      </c>
      <c r="F27" s="47" t="s">
        <v>580</v>
      </c>
      <c r="G27" s="46" t="s">
        <v>550</v>
      </c>
      <c r="H27" s="50">
        <v>531990</v>
      </c>
      <c r="I27" s="56">
        <v>45184</v>
      </c>
      <c r="J27" s="415" t="s">
        <v>547</v>
      </c>
      <c r="K27" s="417" t="s">
        <v>547</v>
      </c>
    </row>
    <row r="28" spans="1:11" s="35" customFormat="1" ht="66.75" customHeight="1">
      <c r="A28" s="46">
        <v>19</v>
      </c>
      <c r="B28" s="51">
        <v>10100279</v>
      </c>
      <c r="C28" s="47" t="s">
        <v>583</v>
      </c>
      <c r="D28" s="52">
        <v>2177953.5</v>
      </c>
      <c r="E28" s="47" t="s">
        <v>584</v>
      </c>
      <c r="F28" s="47" t="s">
        <v>584</v>
      </c>
      <c r="G28" s="46" t="s">
        <v>585</v>
      </c>
      <c r="H28" s="53">
        <v>2174498</v>
      </c>
      <c r="I28" s="56">
        <v>45196</v>
      </c>
      <c r="J28" s="55"/>
      <c r="K28" s="56">
        <v>45184</v>
      </c>
    </row>
    <row r="29" spans="1:11" s="35" customFormat="1" ht="78.75">
      <c r="A29" s="46">
        <v>20</v>
      </c>
      <c r="B29" s="51">
        <v>10100234</v>
      </c>
      <c r="C29" s="47" t="s">
        <v>586</v>
      </c>
      <c r="D29" s="52">
        <v>2765000</v>
      </c>
      <c r="E29" s="47" t="s">
        <v>587</v>
      </c>
      <c r="F29" s="47" t="s">
        <v>587</v>
      </c>
      <c r="G29" s="46" t="s">
        <v>588</v>
      </c>
      <c r="H29" s="53">
        <v>2759000</v>
      </c>
      <c r="I29" s="56">
        <v>45196</v>
      </c>
      <c r="J29" s="55"/>
      <c r="K29" s="56">
        <v>45184</v>
      </c>
    </row>
    <row r="30" spans="1:11" s="35" customFormat="1" ht="47.25">
      <c r="A30" s="46">
        <v>21</v>
      </c>
      <c r="B30" s="51">
        <v>10152637</v>
      </c>
      <c r="C30" s="47" t="s">
        <v>555</v>
      </c>
      <c r="D30" s="52">
        <v>672532.75</v>
      </c>
      <c r="E30" s="47" t="s">
        <v>549</v>
      </c>
      <c r="F30" s="47" t="s">
        <v>549</v>
      </c>
      <c r="G30" s="46" t="s">
        <v>550</v>
      </c>
      <c r="H30" s="50">
        <v>671932.75</v>
      </c>
      <c r="I30" s="56">
        <v>45198</v>
      </c>
      <c r="J30" s="415" t="s">
        <v>547</v>
      </c>
      <c r="K30" s="417" t="s">
        <v>547</v>
      </c>
    </row>
    <row r="31" spans="1:11" s="35" customFormat="1" ht="63">
      <c r="A31" s="46">
        <v>22</v>
      </c>
      <c r="B31" s="51">
        <v>10152629</v>
      </c>
      <c r="C31" s="47" t="s">
        <v>567</v>
      </c>
      <c r="D31" s="52">
        <v>990911</v>
      </c>
      <c r="E31" s="47" t="s">
        <v>568</v>
      </c>
      <c r="F31" s="47" t="s">
        <v>568</v>
      </c>
      <c r="G31" s="49" t="s">
        <v>569</v>
      </c>
      <c r="H31" s="53">
        <v>990000</v>
      </c>
      <c r="I31" s="56">
        <v>45198</v>
      </c>
      <c r="J31" s="415" t="s">
        <v>547</v>
      </c>
      <c r="K31" s="417" t="s">
        <v>547</v>
      </c>
    </row>
    <row r="32" spans="1:11" s="36" customFormat="1">
      <c r="A32" s="632" t="s">
        <v>589</v>
      </c>
      <c r="B32" s="632"/>
      <c r="C32" s="632"/>
      <c r="D32" s="632"/>
      <c r="E32" s="632"/>
      <c r="F32" s="632"/>
      <c r="G32" s="632"/>
      <c r="H32" s="632"/>
      <c r="I32" s="632"/>
      <c r="J32" s="57"/>
      <c r="K32" s="58"/>
    </row>
    <row r="34" spans="1:7" customFormat="1">
      <c r="A34" t="s">
        <v>590</v>
      </c>
    </row>
    <row r="35" spans="1:7" customFormat="1"/>
    <row r="36" spans="1:7" customFormat="1">
      <c r="B36" s="633" t="s">
        <v>100</v>
      </c>
      <c r="C36" s="633"/>
    </row>
    <row r="37" spans="1:7" customFormat="1">
      <c r="B37" s="634" t="s">
        <v>591</v>
      </c>
      <c r="C37" s="634"/>
      <c r="F37" s="634" t="s">
        <v>116</v>
      </c>
      <c r="G37" s="634"/>
    </row>
    <row r="38" spans="1:7" customFormat="1">
      <c r="B38" s="635" t="s">
        <v>592</v>
      </c>
      <c r="C38" s="635"/>
      <c r="F38" s="636" t="s">
        <v>593</v>
      </c>
      <c r="G38" s="636"/>
    </row>
    <row r="39" spans="1:7" customFormat="1"/>
    <row r="40" spans="1:7" customFormat="1"/>
  </sheetData>
  <sheetProtection selectLockedCells="1" selectUnlockedCells="1"/>
  <mergeCells count="11">
    <mergeCell ref="A3:K3"/>
    <mergeCell ref="A4:K4"/>
    <mergeCell ref="A5:K5"/>
    <mergeCell ref="A6:K6"/>
    <mergeCell ref="A8:K8"/>
    <mergeCell ref="A32:I32"/>
    <mergeCell ref="B36:C36"/>
    <mergeCell ref="B37:C37"/>
    <mergeCell ref="F37:G37"/>
    <mergeCell ref="B38:C38"/>
    <mergeCell ref="F38:G38"/>
  </mergeCells>
  <pageMargins left="0.15" right="0" top="0.43307086614173201" bottom="0.47244094488188998" header="0.31496062992126" footer="0.31496062992126"/>
  <pageSetup scale="6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M23"/>
  <sheetViews>
    <sheetView workbookViewId="0">
      <selection activeCell="H25" sqref="H25"/>
    </sheetView>
  </sheetViews>
  <sheetFormatPr defaultColWidth="9.140625" defaultRowHeight="15"/>
  <cols>
    <col min="1" max="1" width="5.140625" style="3" customWidth="1"/>
    <col min="2" max="2" width="9.140625" style="3" customWidth="1"/>
    <col min="3" max="3" width="28.42578125" style="3" customWidth="1"/>
    <col min="4" max="4" width="14.42578125" style="3" customWidth="1"/>
    <col min="5" max="5" width="16" style="3" customWidth="1"/>
    <col min="6" max="6" width="16.28515625" style="4" customWidth="1"/>
    <col min="7" max="7" width="16.7109375" style="3" customWidth="1"/>
    <col min="8" max="8" width="15.5703125" style="3" customWidth="1"/>
    <col min="9" max="9" width="14.28515625" style="4" customWidth="1"/>
    <col min="10" max="10" width="15.85546875" style="3" customWidth="1"/>
    <col min="11" max="11" width="17" style="3" hidden="1" customWidth="1"/>
    <col min="12" max="12" width="18.140625" style="3" hidden="1" customWidth="1"/>
    <col min="13" max="13" width="18.140625" style="5" hidden="1" customWidth="1"/>
    <col min="14" max="16384" width="9.140625" style="3"/>
  </cols>
  <sheetData>
    <row r="1" spans="1:13">
      <c r="A1" s="6" t="s">
        <v>594</v>
      </c>
      <c r="B1" s="6"/>
      <c r="C1" s="6"/>
      <c r="D1" s="7"/>
      <c r="E1" s="6"/>
      <c r="F1" s="7"/>
      <c r="G1" s="6"/>
      <c r="H1" s="7"/>
      <c r="I1" s="7"/>
      <c r="J1" s="6"/>
    </row>
    <row r="2" spans="1:13">
      <c r="A2" s="6"/>
      <c r="B2" s="6"/>
      <c r="C2" s="6"/>
      <c r="D2" s="7"/>
      <c r="E2" s="6"/>
      <c r="F2" s="7"/>
      <c r="G2" s="6"/>
      <c r="H2" s="7"/>
      <c r="I2" s="7"/>
      <c r="J2" s="6"/>
    </row>
    <row r="3" spans="1:13" ht="15.75">
      <c r="A3" s="637" t="s">
        <v>523</v>
      </c>
      <c r="B3" s="637"/>
      <c r="C3" s="637"/>
      <c r="D3" s="637"/>
      <c r="E3" s="637"/>
      <c r="F3" s="637"/>
      <c r="G3" s="637"/>
      <c r="H3" s="637"/>
      <c r="I3" s="637"/>
      <c r="J3" s="637"/>
      <c r="K3" s="637"/>
      <c r="L3" s="637"/>
      <c r="M3" s="637"/>
    </row>
    <row r="4" spans="1:13" ht="15.75">
      <c r="A4" s="643" t="s">
        <v>595</v>
      </c>
      <c r="B4" s="643"/>
      <c r="C4" s="643"/>
      <c r="D4" s="643"/>
      <c r="E4" s="643"/>
      <c r="F4" s="643"/>
      <c r="G4" s="643"/>
      <c r="H4" s="643"/>
      <c r="I4" s="643"/>
      <c r="J4" s="643"/>
      <c r="K4" s="643"/>
      <c r="L4" s="643"/>
      <c r="M4" s="643"/>
    </row>
    <row r="5" spans="1:13" ht="18">
      <c r="A5" s="639" t="s">
        <v>596</v>
      </c>
      <c r="B5" s="639"/>
      <c r="C5" s="639"/>
      <c r="D5" s="639"/>
      <c r="E5" s="639"/>
      <c r="F5" s="639"/>
      <c r="G5" s="639"/>
      <c r="H5" s="639"/>
      <c r="I5" s="639"/>
      <c r="J5" s="639"/>
      <c r="K5" s="639"/>
      <c r="L5" s="639"/>
      <c r="M5" s="639"/>
    </row>
    <row r="6" spans="1:13" ht="18">
      <c r="A6" s="644" t="s">
        <v>735</v>
      </c>
      <c r="B6" s="644"/>
      <c r="C6" s="644"/>
      <c r="D6" s="644"/>
      <c r="E6" s="644"/>
      <c r="F6" s="644"/>
      <c r="G6" s="644"/>
      <c r="H6" s="644"/>
      <c r="I6" s="644"/>
      <c r="J6" s="644"/>
      <c r="K6" s="644"/>
      <c r="L6" s="644"/>
      <c r="M6" s="644"/>
    </row>
    <row r="7" spans="1:13" ht="18">
      <c r="A7" s="8"/>
      <c r="B7" s="8"/>
      <c r="C7" s="8"/>
      <c r="D7" s="8"/>
      <c r="E7" s="8"/>
      <c r="F7" s="8"/>
      <c r="G7" s="8"/>
      <c r="H7" s="8"/>
      <c r="I7" s="8"/>
      <c r="J7" s="8"/>
    </row>
    <row r="8" spans="1:13" ht="18">
      <c r="A8" s="639" t="s">
        <v>525</v>
      </c>
      <c r="B8" s="639"/>
      <c r="C8" s="639"/>
      <c r="D8" s="639"/>
      <c r="E8" s="639"/>
      <c r="F8" s="639"/>
      <c r="G8" s="639"/>
      <c r="H8" s="639"/>
      <c r="I8" s="639"/>
      <c r="J8" s="639"/>
      <c r="K8" s="639"/>
      <c r="L8" s="639"/>
      <c r="M8" s="639"/>
    </row>
    <row r="9" spans="1:13">
      <c r="A9" s="6"/>
      <c r="B9" s="6"/>
      <c r="C9" s="6"/>
      <c r="D9" s="7"/>
      <c r="E9" s="6"/>
      <c r="F9" s="7"/>
      <c r="G9" s="6"/>
      <c r="H9" s="7"/>
      <c r="I9" s="7"/>
      <c r="J9" s="6"/>
    </row>
    <row r="10" spans="1:13" ht="57">
      <c r="A10" s="9" t="s">
        <v>526</v>
      </c>
      <c r="B10" s="10" t="s">
        <v>527</v>
      </c>
      <c r="C10" s="10" t="s">
        <v>597</v>
      </c>
      <c r="D10" s="11" t="s">
        <v>598</v>
      </c>
      <c r="E10" s="10" t="s">
        <v>269</v>
      </c>
      <c r="F10" s="10" t="s">
        <v>530</v>
      </c>
      <c r="G10" s="10" t="s">
        <v>599</v>
      </c>
      <c r="H10" s="10" t="s">
        <v>600</v>
      </c>
      <c r="I10" s="10" t="s">
        <v>601</v>
      </c>
      <c r="J10" s="10" t="s">
        <v>602</v>
      </c>
      <c r="K10" s="10" t="s">
        <v>603</v>
      </c>
      <c r="L10" s="24" t="s">
        <v>604</v>
      </c>
      <c r="M10" s="25" t="s">
        <v>605</v>
      </c>
    </row>
    <row r="11" spans="1:13">
      <c r="A11" s="12"/>
      <c r="B11" s="13"/>
      <c r="C11" s="14" t="s">
        <v>606</v>
      </c>
      <c r="D11" s="15"/>
      <c r="E11" s="16"/>
      <c r="F11" s="16"/>
      <c r="G11" s="17"/>
      <c r="H11" s="18"/>
      <c r="I11" s="26"/>
      <c r="J11" s="13"/>
      <c r="K11" s="27"/>
      <c r="L11" s="28"/>
      <c r="M11" s="29"/>
    </row>
    <row r="12" spans="1:13">
      <c r="A12" s="12"/>
      <c r="B12" s="13"/>
      <c r="C12" s="14"/>
      <c r="D12" s="15"/>
      <c r="E12" s="16"/>
      <c r="F12" s="16"/>
      <c r="G12" s="17"/>
      <c r="H12" s="18"/>
      <c r="I12" s="26"/>
      <c r="J12" s="13"/>
      <c r="K12" s="27"/>
      <c r="L12" s="28"/>
      <c r="M12" s="29"/>
    </row>
    <row r="13" spans="1:13">
      <c r="A13" s="12"/>
      <c r="B13" s="19"/>
      <c r="C13" s="14"/>
      <c r="D13" s="15"/>
      <c r="E13" s="17"/>
      <c r="F13" s="16"/>
      <c r="G13" s="17"/>
      <c r="H13" s="20"/>
      <c r="I13" s="26"/>
      <c r="J13" s="30"/>
      <c r="K13" s="27"/>
      <c r="L13" s="31"/>
      <c r="M13" s="32"/>
    </row>
    <row r="14" spans="1:13">
      <c r="A14" s="12"/>
      <c r="B14" s="13"/>
      <c r="C14" s="21"/>
      <c r="D14" s="15"/>
      <c r="E14" s="16"/>
      <c r="F14" s="16"/>
      <c r="G14" s="17"/>
      <c r="H14" s="22"/>
      <c r="I14" s="26"/>
      <c r="J14" s="13"/>
      <c r="K14" s="27"/>
      <c r="L14" s="28"/>
      <c r="M14" s="33"/>
    </row>
    <row r="15" spans="1:13">
      <c r="A15" s="12"/>
      <c r="B15" s="23"/>
      <c r="C15" s="21"/>
      <c r="D15" s="15"/>
      <c r="E15" s="16"/>
      <c r="F15" s="16"/>
      <c r="G15" s="17"/>
      <c r="H15" s="22"/>
      <c r="I15" s="26"/>
      <c r="J15" s="13"/>
      <c r="K15" s="27"/>
      <c r="L15" s="28"/>
      <c r="M15" s="33"/>
    </row>
    <row r="16" spans="1:13">
      <c r="A16" s="640" t="s">
        <v>607</v>
      </c>
      <c r="B16" s="641"/>
      <c r="C16" s="641"/>
      <c r="D16" s="641"/>
      <c r="E16" s="641"/>
      <c r="F16" s="641"/>
      <c r="G16" s="641"/>
      <c r="H16" s="641"/>
      <c r="I16" s="641"/>
      <c r="J16" s="642"/>
      <c r="K16" s="27"/>
      <c r="L16" s="28"/>
      <c r="M16" s="33"/>
    </row>
    <row r="17" spans="1:13">
      <c r="F17" s="6"/>
      <c r="G17" s="6"/>
      <c r="I17" s="3"/>
      <c r="K17" s="34"/>
      <c r="M17" s="3"/>
    </row>
    <row r="18" spans="1:13" customFormat="1">
      <c r="A18" t="s">
        <v>590</v>
      </c>
    </row>
    <row r="19" spans="1:13" customFormat="1"/>
    <row r="20" spans="1:13" customFormat="1">
      <c r="B20" s="633" t="s">
        <v>100</v>
      </c>
      <c r="C20" s="633"/>
    </row>
    <row r="21" spans="1:13" customFormat="1">
      <c r="B21" s="634" t="s">
        <v>608</v>
      </c>
      <c r="C21" s="634"/>
      <c r="F21" s="634" t="s">
        <v>116</v>
      </c>
      <c r="G21" s="634"/>
    </row>
    <row r="22" spans="1:13" customFormat="1">
      <c r="B22" s="635" t="s">
        <v>592</v>
      </c>
      <c r="C22" s="635"/>
      <c r="F22" s="636" t="s">
        <v>593</v>
      </c>
      <c r="G22" s="636"/>
    </row>
    <row r="23" spans="1:13" customFormat="1"/>
  </sheetData>
  <sheetProtection selectLockedCells="1" selectUnlockedCells="1"/>
  <mergeCells count="11">
    <mergeCell ref="A3:M3"/>
    <mergeCell ref="A4:M4"/>
    <mergeCell ref="A5:M5"/>
    <mergeCell ref="A6:M6"/>
    <mergeCell ref="A8:M8"/>
    <mergeCell ref="A16:J16"/>
    <mergeCell ref="B20:C20"/>
    <mergeCell ref="B21:C21"/>
    <mergeCell ref="F21:G21"/>
    <mergeCell ref="B22:C22"/>
    <mergeCell ref="F22:G22"/>
  </mergeCells>
  <printOptions horizontalCentered="1"/>
  <pageMargins left="0.25" right="0" top="0.75" bottom="0.75" header="0.3" footer="0.3"/>
  <pageSetup scale="8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
  <sheetViews>
    <sheetView workbookViewId="0">
      <selection activeCell="F5" sqref="F5:F6"/>
    </sheetView>
  </sheetViews>
  <sheetFormatPr defaultColWidth="9" defaultRowHeight="15"/>
  <sheetData>
    <row r="1" spans="1:1" ht="23.45" customHeight="1">
      <c r="A1" s="1" t="s">
        <v>609</v>
      </c>
    </row>
    <row r="3" spans="1:1">
      <c r="A3" t="s">
        <v>610</v>
      </c>
    </row>
    <row r="5" spans="1:1">
      <c r="A5" t="s">
        <v>611</v>
      </c>
    </row>
    <row r="6" spans="1:1">
      <c r="A6" s="2" t="s">
        <v>612</v>
      </c>
    </row>
    <row r="9" spans="1:1">
      <c r="A9" t="s">
        <v>613</v>
      </c>
    </row>
    <row r="10" spans="1:1">
      <c r="A10">
        <v>43</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8"/>
  <sheetViews>
    <sheetView workbookViewId="0">
      <selection activeCell="F22" sqref="F22"/>
    </sheetView>
  </sheetViews>
  <sheetFormatPr defaultColWidth="9.140625" defaultRowHeight="15"/>
  <cols>
    <col min="1" max="1" width="28.42578125" style="260" customWidth="1"/>
    <col min="2" max="2" width="17.7109375" style="260" customWidth="1"/>
    <col min="3" max="3" width="18.28515625" style="260" customWidth="1"/>
    <col min="4" max="4" width="20.7109375" style="260" customWidth="1"/>
    <col min="5" max="5" width="13.42578125" style="260" customWidth="1"/>
    <col min="6" max="6" width="9.7109375" style="260" customWidth="1"/>
    <col min="7" max="7" width="10.7109375" style="260" customWidth="1"/>
    <col min="8" max="8" width="9.7109375" style="260" customWidth="1"/>
    <col min="9" max="9" width="10.5703125" style="260" customWidth="1"/>
    <col min="10" max="10" width="14.42578125" style="260" customWidth="1"/>
    <col min="11" max="11" width="8.85546875" style="260" customWidth="1"/>
    <col min="12" max="16384" width="9.140625" style="261"/>
  </cols>
  <sheetData>
    <row r="1" spans="1:10">
      <c r="A1" s="262" t="s">
        <v>61</v>
      </c>
      <c r="B1" s="263"/>
      <c r="C1" s="263"/>
      <c r="D1" s="263"/>
      <c r="E1" s="263"/>
    </row>
    <row r="2" spans="1:10">
      <c r="A2" s="264"/>
      <c r="B2" s="264"/>
      <c r="C2" s="264"/>
      <c r="D2" s="264"/>
      <c r="E2" s="264"/>
    </row>
    <row r="3" spans="1:10">
      <c r="A3" s="553" t="s">
        <v>62</v>
      </c>
      <c r="B3" s="553"/>
      <c r="C3" s="553"/>
      <c r="D3" s="553"/>
      <c r="E3" s="553"/>
      <c r="F3" s="553"/>
      <c r="G3" s="553"/>
      <c r="H3" s="553"/>
      <c r="I3" s="553"/>
      <c r="J3" s="553"/>
    </row>
    <row r="4" spans="1:10">
      <c r="A4" s="293"/>
      <c r="B4" s="293"/>
      <c r="C4" s="293"/>
      <c r="D4" s="293"/>
      <c r="E4" s="293"/>
      <c r="F4" s="293"/>
      <c r="G4" s="293"/>
      <c r="H4" s="293"/>
      <c r="I4" s="293"/>
      <c r="J4" s="293"/>
    </row>
    <row r="5" spans="1:10">
      <c r="A5" s="268" t="s">
        <v>63</v>
      </c>
      <c r="B5" s="269"/>
      <c r="C5" s="270"/>
      <c r="D5" s="268" t="s">
        <v>4</v>
      </c>
      <c r="E5" s="269">
        <v>2023</v>
      </c>
    </row>
    <row r="6" spans="1:10">
      <c r="A6" s="294" t="s">
        <v>64</v>
      </c>
      <c r="B6" s="295"/>
      <c r="C6" s="273"/>
      <c r="D6" s="296" t="s">
        <v>7</v>
      </c>
      <c r="E6" s="295">
        <v>3</v>
      </c>
    </row>
    <row r="7" spans="1:10">
      <c r="A7" s="294" t="s">
        <v>65</v>
      </c>
      <c r="B7" s="295"/>
      <c r="C7" s="273"/>
      <c r="D7" s="296"/>
      <c r="E7" s="273"/>
    </row>
    <row r="8" spans="1:10">
      <c r="A8" s="265"/>
      <c r="B8" s="273"/>
      <c r="C8" s="273"/>
      <c r="D8" s="297"/>
      <c r="E8" s="298"/>
      <c r="F8" s="298"/>
      <c r="G8" s="298"/>
    </row>
    <row r="9" spans="1:10">
      <c r="A9" s="556" t="s">
        <v>66</v>
      </c>
      <c r="B9" s="554" t="s">
        <v>67</v>
      </c>
      <c r="C9" s="554" t="s">
        <v>68</v>
      </c>
      <c r="D9" s="554" t="s">
        <v>69</v>
      </c>
      <c r="E9" s="554" t="s">
        <v>70</v>
      </c>
      <c r="F9" s="554"/>
      <c r="G9" s="554"/>
      <c r="H9" s="554"/>
      <c r="I9" s="554"/>
      <c r="J9" s="554"/>
    </row>
    <row r="10" spans="1:10">
      <c r="A10" s="554"/>
      <c r="B10" s="554"/>
      <c r="C10" s="554"/>
      <c r="D10" s="554"/>
      <c r="E10" s="554" t="s">
        <v>71</v>
      </c>
      <c r="F10" s="554"/>
      <c r="G10" s="554"/>
      <c r="H10" s="554" t="s">
        <v>72</v>
      </c>
      <c r="I10" s="554"/>
      <c r="J10" s="554"/>
    </row>
    <row r="11" spans="1:10">
      <c r="A11" s="554"/>
      <c r="B11" s="554"/>
      <c r="C11" s="554"/>
      <c r="D11" s="554"/>
      <c r="E11" s="299" t="s">
        <v>73</v>
      </c>
      <c r="F11" s="300" t="s">
        <v>74</v>
      </c>
      <c r="G11" s="300" t="s">
        <v>75</v>
      </c>
      <c r="H11" s="300" t="s">
        <v>76</v>
      </c>
      <c r="I11" s="300" t="s">
        <v>77</v>
      </c>
      <c r="J11" s="300" t="s">
        <v>78</v>
      </c>
    </row>
    <row r="12" spans="1:10" s="281" customFormat="1">
      <c r="A12" s="301" t="s">
        <v>79</v>
      </c>
      <c r="B12" s="302">
        <v>23612.639999999999</v>
      </c>
      <c r="C12" s="303">
        <v>45188</v>
      </c>
      <c r="D12" s="304" t="s">
        <v>80</v>
      </c>
      <c r="E12" s="302">
        <v>23612.639999999999</v>
      </c>
      <c r="F12" s="304"/>
      <c r="G12" s="304"/>
      <c r="H12" s="304"/>
      <c r="I12" s="315"/>
      <c r="J12" s="313"/>
    </row>
    <row r="13" spans="1:10" s="281" customFormat="1">
      <c r="A13" s="301" t="s">
        <v>81</v>
      </c>
      <c r="B13" s="305">
        <v>2250</v>
      </c>
      <c r="C13" s="303">
        <v>45191</v>
      </c>
      <c r="D13" s="304" t="s">
        <v>80</v>
      </c>
      <c r="E13" s="305">
        <v>2250</v>
      </c>
      <c r="F13" s="304"/>
      <c r="G13" s="304"/>
      <c r="H13" s="304"/>
      <c r="I13" s="315"/>
      <c r="J13" s="313"/>
    </row>
    <row r="14" spans="1:10" s="281" customFormat="1">
      <c r="A14" s="301" t="s">
        <v>82</v>
      </c>
      <c r="B14" s="305">
        <v>11030</v>
      </c>
      <c r="C14" s="303">
        <v>45195</v>
      </c>
      <c r="D14" s="304" t="s">
        <v>80</v>
      </c>
      <c r="E14" s="305">
        <v>11030</v>
      </c>
      <c r="F14" s="304"/>
      <c r="G14" s="304"/>
      <c r="H14" s="304"/>
      <c r="I14" s="315"/>
      <c r="J14" s="313"/>
    </row>
    <row r="15" spans="1:10" s="281" customFormat="1">
      <c r="A15" s="301" t="s">
        <v>83</v>
      </c>
      <c r="B15" s="305">
        <v>5200</v>
      </c>
      <c r="C15" s="303">
        <v>45194</v>
      </c>
      <c r="D15" s="304" t="s">
        <v>80</v>
      </c>
      <c r="E15" s="305">
        <v>5200</v>
      </c>
      <c r="F15" s="304"/>
      <c r="G15" s="304"/>
      <c r="H15" s="304"/>
      <c r="I15" s="315"/>
      <c r="J15" s="313"/>
    </row>
    <row r="16" spans="1:10" s="281" customFormat="1">
      <c r="A16" s="301" t="s">
        <v>84</v>
      </c>
      <c r="B16" s="305">
        <v>23200</v>
      </c>
      <c r="C16" s="303">
        <v>45195</v>
      </c>
      <c r="D16" s="304" t="s">
        <v>80</v>
      </c>
      <c r="E16" s="305">
        <v>23200</v>
      </c>
      <c r="F16" s="304"/>
      <c r="G16" s="304"/>
      <c r="H16" s="304"/>
      <c r="I16" s="315"/>
      <c r="J16" s="313"/>
    </row>
    <row r="17" spans="1:10" s="281" customFormat="1">
      <c r="A17" s="301" t="s">
        <v>85</v>
      </c>
      <c r="B17" s="302">
        <v>13300</v>
      </c>
      <c r="C17" s="303">
        <v>45191</v>
      </c>
      <c r="D17" s="304" t="s">
        <v>80</v>
      </c>
      <c r="E17" s="302">
        <v>13300</v>
      </c>
      <c r="F17" s="304"/>
      <c r="G17" s="304"/>
      <c r="H17" s="304"/>
      <c r="I17" s="315"/>
      <c r="J17" s="313"/>
    </row>
    <row r="18" spans="1:10" s="281" customFormat="1">
      <c r="A18" s="301" t="s">
        <v>86</v>
      </c>
      <c r="B18" s="305">
        <v>18200</v>
      </c>
      <c r="C18" s="303">
        <v>45195</v>
      </c>
      <c r="D18" s="304" t="s">
        <v>80</v>
      </c>
      <c r="E18" s="305">
        <v>18200</v>
      </c>
      <c r="F18" s="304"/>
      <c r="G18" s="304"/>
      <c r="H18" s="304"/>
      <c r="I18" s="315"/>
      <c r="J18" s="313"/>
    </row>
    <row r="19" spans="1:10" s="281" customFormat="1">
      <c r="A19" s="301" t="s">
        <v>87</v>
      </c>
      <c r="B19" s="305">
        <v>750</v>
      </c>
      <c r="C19" s="303">
        <v>45196</v>
      </c>
      <c r="D19" s="304" t="s">
        <v>80</v>
      </c>
      <c r="E19" s="305">
        <v>750</v>
      </c>
      <c r="F19" s="304"/>
      <c r="G19" s="304"/>
      <c r="H19" s="304"/>
      <c r="I19" s="315"/>
      <c r="J19" s="313"/>
    </row>
    <row r="20" spans="1:10" s="281" customFormat="1">
      <c r="A20" s="301" t="s">
        <v>88</v>
      </c>
      <c r="B20" s="305">
        <v>5200</v>
      </c>
      <c r="C20" s="303">
        <v>45191</v>
      </c>
      <c r="D20" s="304" t="s">
        <v>80</v>
      </c>
      <c r="E20" s="305">
        <v>5200</v>
      </c>
      <c r="F20" s="304"/>
      <c r="G20" s="304"/>
      <c r="H20" s="304"/>
      <c r="I20" s="315"/>
      <c r="J20" s="313"/>
    </row>
    <row r="21" spans="1:10" s="281" customFormat="1">
      <c r="A21" s="301" t="s">
        <v>89</v>
      </c>
      <c r="B21" s="305">
        <v>1030</v>
      </c>
      <c r="C21" s="303">
        <v>45195</v>
      </c>
      <c r="D21" s="304" t="s">
        <v>80</v>
      </c>
      <c r="E21" s="305">
        <v>1030</v>
      </c>
      <c r="F21" s="304"/>
      <c r="G21" s="304"/>
      <c r="H21" s="304"/>
      <c r="I21" s="315"/>
      <c r="J21" s="313"/>
    </row>
    <row r="22" spans="1:10" s="281" customFormat="1">
      <c r="A22" s="301" t="s">
        <v>90</v>
      </c>
      <c r="B22" s="302">
        <v>23112.639999999999</v>
      </c>
      <c r="C22" s="303">
        <v>45188</v>
      </c>
      <c r="D22" s="304" t="s">
        <v>80</v>
      </c>
      <c r="E22" s="302">
        <v>23112.639999999999</v>
      </c>
      <c r="F22" s="304"/>
      <c r="G22" s="304"/>
      <c r="H22" s="304"/>
      <c r="I22" s="315"/>
      <c r="J22" s="313"/>
    </row>
    <row r="23" spans="1:10" s="281" customFormat="1">
      <c r="A23" s="412" t="s">
        <v>91</v>
      </c>
      <c r="B23" s="305">
        <v>18500</v>
      </c>
      <c r="C23" s="303">
        <v>45184</v>
      </c>
      <c r="D23" s="304" t="s">
        <v>80</v>
      </c>
      <c r="E23" s="305">
        <v>18500</v>
      </c>
      <c r="F23" s="304"/>
      <c r="G23" s="304"/>
      <c r="H23" s="304"/>
      <c r="I23" s="315"/>
      <c r="J23" s="313"/>
    </row>
    <row r="24" spans="1:10" s="281" customFormat="1">
      <c r="A24" s="301" t="s">
        <v>92</v>
      </c>
      <c r="B24" s="302">
        <v>23112.639999999999</v>
      </c>
      <c r="C24" s="303">
        <v>45188</v>
      </c>
      <c r="D24" s="304" t="s">
        <v>80</v>
      </c>
      <c r="E24" s="302">
        <v>23112.639999999999</v>
      </c>
      <c r="F24" s="304"/>
      <c r="G24" s="304"/>
      <c r="H24" s="304"/>
      <c r="I24" s="315"/>
      <c r="J24" s="313"/>
    </row>
    <row r="25" spans="1:10" s="281" customFormat="1">
      <c r="A25" s="301" t="s">
        <v>93</v>
      </c>
      <c r="B25" s="305">
        <v>1030</v>
      </c>
      <c r="C25" s="303">
        <v>45195</v>
      </c>
      <c r="D25" s="304" t="s">
        <v>80</v>
      </c>
      <c r="E25" s="305">
        <v>1030</v>
      </c>
      <c r="F25" s="304"/>
      <c r="G25" s="304"/>
      <c r="H25" s="304"/>
      <c r="I25" s="315"/>
      <c r="J25" s="313"/>
    </row>
    <row r="26" spans="1:10" s="281" customFormat="1">
      <c r="A26" s="301" t="s">
        <v>94</v>
      </c>
      <c r="B26" s="305">
        <v>1030</v>
      </c>
      <c r="C26" s="303">
        <v>45195</v>
      </c>
      <c r="D26" s="304" t="s">
        <v>80</v>
      </c>
      <c r="E26" s="305">
        <v>1030</v>
      </c>
      <c r="F26" s="304"/>
      <c r="G26" s="304"/>
      <c r="H26" s="304"/>
      <c r="I26" s="315"/>
      <c r="J26" s="313"/>
    </row>
    <row r="27" spans="1:10" s="281" customFormat="1">
      <c r="A27" s="301" t="s">
        <v>95</v>
      </c>
      <c r="B27" s="302">
        <v>3300</v>
      </c>
      <c r="C27" s="303">
        <v>45191</v>
      </c>
      <c r="D27" s="304" t="s">
        <v>80</v>
      </c>
      <c r="E27" s="302">
        <v>3300</v>
      </c>
      <c r="F27" s="304"/>
      <c r="G27" s="304"/>
      <c r="H27" s="304"/>
      <c r="I27" s="315"/>
      <c r="J27" s="313"/>
    </row>
    <row r="28" spans="1:10" s="281" customFormat="1">
      <c r="A28" s="301" t="s">
        <v>96</v>
      </c>
      <c r="B28" s="305">
        <v>18750</v>
      </c>
      <c r="C28" s="303">
        <v>45196</v>
      </c>
      <c r="D28" s="304" t="s">
        <v>80</v>
      </c>
      <c r="E28" s="305">
        <v>18750</v>
      </c>
      <c r="F28" s="304"/>
      <c r="G28" s="304"/>
      <c r="H28" s="304"/>
      <c r="I28" s="315"/>
      <c r="J28" s="313"/>
    </row>
    <row r="29" spans="1:10" s="281" customFormat="1">
      <c r="A29" s="301" t="s">
        <v>97</v>
      </c>
      <c r="B29" s="306">
        <v>3300</v>
      </c>
      <c r="C29" s="303">
        <v>45191</v>
      </c>
      <c r="D29" s="304" t="s">
        <v>80</v>
      </c>
      <c r="E29" s="306">
        <v>3300</v>
      </c>
      <c r="F29" s="304"/>
      <c r="G29" s="304"/>
      <c r="H29" s="304"/>
      <c r="I29" s="315"/>
      <c r="J29" s="313"/>
    </row>
    <row r="30" spans="1:10" s="281" customFormat="1">
      <c r="A30" s="301" t="s">
        <v>98</v>
      </c>
      <c r="B30" s="305">
        <v>5500</v>
      </c>
      <c r="C30" s="303">
        <v>45195</v>
      </c>
      <c r="D30" s="304" t="s">
        <v>80</v>
      </c>
      <c r="E30" s="305">
        <v>5500</v>
      </c>
      <c r="F30" s="304"/>
      <c r="G30" s="304"/>
      <c r="H30" s="304"/>
      <c r="I30" s="315"/>
      <c r="J30" s="313"/>
    </row>
    <row r="31" spans="1:10" s="281" customFormat="1" ht="7.5" customHeight="1">
      <c r="A31" s="307"/>
      <c r="B31" s="308"/>
      <c r="C31" s="309"/>
      <c r="D31" s="310"/>
      <c r="E31" s="308"/>
      <c r="F31" s="310"/>
      <c r="G31" s="310"/>
      <c r="H31" s="310"/>
      <c r="I31" s="313"/>
      <c r="J31" s="313"/>
    </row>
    <row r="32" spans="1:10" s="281" customFormat="1">
      <c r="A32" s="311" t="s">
        <v>99</v>
      </c>
      <c r="B32" s="312">
        <f>SUM(B12:B31)</f>
        <v>201407.91999999998</v>
      </c>
      <c r="C32" s="313"/>
      <c r="D32" s="313"/>
      <c r="E32" s="314">
        <f>SUM(E12:E31)</f>
        <v>201407.91999999998</v>
      </c>
      <c r="F32" s="313"/>
      <c r="G32" s="313"/>
      <c r="H32" s="313"/>
      <c r="I32" s="313"/>
      <c r="J32" s="313"/>
    </row>
    <row r="34" spans="1:10">
      <c r="A34" s="555" t="s">
        <v>56</v>
      </c>
      <c r="B34" s="555"/>
      <c r="C34" s="555"/>
      <c r="D34" s="555"/>
      <c r="E34" s="555"/>
      <c r="F34" s="555"/>
      <c r="G34" s="555"/>
      <c r="H34" s="555"/>
      <c r="I34" s="555"/>
      <c r="J34" s="555"/>
    </row>
    <row r="35" spans="1:10">
      <c r="A35" s="418"/>
      <c r="B35" s="418"/>
      <c r="C35" s="418"/>
      <c r="D35" s="418"/>
      <c r="E35" s="418"/>
      <c r="F35" s="418"/>
      <c r="G35" s="418"/>
      <c r="H35" s="418"/>
      <c r="I35" s="418"/>
      <c r="J35" s="418"/>
    </row>
    <row r="36" spans="1:10">
      <c r="A36" s="551"/>
      <c r="B36" s="551"/>
    </row>
    <row r="37" spans="1:10">
      <c r="A37" s="552" t="s">
        <v>101</v>
      </c>
      <c r="B37" s="552"/>
      <c r="D37" s="552" t="s">
        <v>58</v>
      </c>
      <c r="E37" s="552"/>
    </row>
    <row r="38" spans="1:10">
      <c r="A38" s="551" t="s">
        <v>102</v>
      </c>
      <c r="B38" s="551"/>
      <c r="D38" s="551" t="s">
        <v>103</v>
      </c>
      <c r="E38" s="551"/>
    </row>
  </sheetData>
  <sheetProtection password="9EB5" sheet="1" objects="1" scenarios="1" selectLockedCells="1" selectUnlockedCells="1"/>
  <mergeCells count="14">
    <mergeCell ref="A3:J3"/>
    <mergeCell ref="E9:J9"/>
    <mergeCell ref="E10:G10"/>
    <mergeCell ref="H10:J10"/>
    <mergeCell ref="A34:J34"/>
    <mergeCell ref="A9:A11"/>
    <mergeCell ref="B9:B11"/>
    <mergeCell ref="C9:C11"/>
    <mergeCell ref="D9:D11"/>
    <mergeCell ref="A36:B36"/>
    <mergeCell ref="A37:B37"/>
    <mergeCell ref="D37:E37"/>
    <mergeCell ref="A38:B38"/>
    <mergeCell ref="D38:E3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4"/>
  <sheetViews>
    <sheetView workbookViewId="0">
      <selection activeCell="D31" sqref="D31"/>
    </sheetView>
  </sheetViews>
  <sheetFormatPr defaultColWidth="9.140625" defaultRowHeight="15"/>
  <cols>
    <col min="1" max="1" width="43.28515625" style="260" customWidth="1"/>
    <col min="2" max="2" width="20.7109375" style="260" customWidth="1"/>
    <col min="3" max="3" width="24.85546875" style="260" customWidth="1"/>
    <col min="4" max="4" width="27.28515625" style="260" customWidth="1"/>
    <col min="5" max="5" width="26.42578125" style="260" customWidth="1"/>
    <col min="6" max="6" width="20.7109375" style="260" customWidth="1"/>
    <col min="7" max="10" width="15.7109375" style="260" customWidth="1"/>
    <col min="11" max="11" width="8.85546875" style="260" customWidth="1"/>
    <col min="12" max="16384" width="9.140625" style="261"/>
  </cols>
  <sheetData>
    <row r="1" spans="1:11">
      <c r="A1" s="262" t="s">
        <v>104</v>
      </c>
      <c r="B1" s="263"/>
      <c r="C1" s="263"/>
      <c r="D1" s="263"/>
      <c r="E1" s="263"/>
    </row>
    <row r="2" spans="1:11">
      <c r="A2" s="264"/>
      <c r="B2" s="264"/>
      <c r="C2" s="264"/>
      <c r="D2" s="264"/>
      <c r="E2" s="264"/>
    </row>
    <row r="3" spans="1:11">
      <c r="A3" s="553" t="s">
        <v>105</v>
      </c>
      <c r="B3" s="553"/>
      <c r="C3" s="553"/>
      <c r="D3" s="553"/>
      <c r="E3" s="553"/>
    </row>
    <row r="4" spans="1:11">
      <c r="A4" s="265"/>
      <c r="B4" s="265"/>
      <c r="C4" s="265"/>
      <c r="E4" s="265"/>
    </row>
    <row r="5" spans="1:11">
      <c r="A5" s="266" t="s">
        <v>63</v>
      </c>
      <c r="B5" s="267"/>
      <c r="C5" s="268" t="s">
        <v>4</v>
      </c>
      <c r="D5" s="269">
        <v>2023</v>
      </c>
      <c r="E5" s="270"/>
    </row>
    <row r="6" spans="1:11">
      <c r="A6" s="271" t="s">
        <v>64</v>
      </c>
      <c r="B6" s="272"/>
      <c r="C6" s="268" t="s">
        <v>7</v>
      </c>
      <c r="D6" s="269">
        <v>3</v>
      </c>
      <c r="E6" s="273"/>
    </row>
    <row r="7" spans="1:11">
      <c r="A7" s="271" t="s">
        <v>65</v>
      </c>
      <c r="B7" s="274"/>
      <c r="C7" s="268"/>
    </row>
    <row r="8" spans="1:11">
      <c r="A8" s="275"/>
    </row>
    <row r="9" spans="1:11">
      <c r="A9" s="557" t="s">
        <v>106</v>
      </c>
      <c r="B9" s="557" t="s">
        <v>107</v>
      </c>
      <c r="C9" s="557" t="s">
        <v>108</v>
      </c>
      <c r="D9" s="557"/>
      <c r="E9" s="276" t="s">
        <v>99</v>
      </c>
    </row>
    <row r="10" spans="1:11">
      <c r="A10" s="557"/>
      <c r="B10" s="557"/>
      <c r="C10" s="276" t="s">
        <v>109</v>
      </c>
      <c r="D10" s="276" t="s">
        <v>110</v>
      </c>
      <c r="E10" s="276"/>
    </row>
    <row r="11" spans="1:11" s="36" customFormat="1">
      <c r="A11" s="277" t="s">
        <v>111</v>
      </c>
      <c r="B11" s="278">
        <f>229+14+7+1</f>
        <v>251</v>
      </c>
      <c r="C11" s="279">
        <v>60200095.82</v>
      </c>
      <c r="D11" s="279">
        <f>102654616.89-C11-C14-D14</f>
        <v>32153590.48</v>
      </c>
      <c r="E11" s="280">
        <f t="shared" ref="E11:E14" si="0">SUM(C11:D11)</f>
        <v>92353686.299999997</v>
      </c>
      <c r="F11" s="281"/>
      <c r="G11" s="281"/>
      <c r="H11" s="281"/>
      <c r="I11" s="281"/>
      <c r="J11" s="281"/>
      <c r="K11" s="281"/>
    </row>
    <row r="12" spans="1:11" s="36" customFormat="1">
      <c r="A12" s="277" t="s">
        <v>112</v>
      </c>
      <c r="B12" s="278"/>
      <c r="C12" s="282"/>
      <c r="D12" s="282"/>
      <c r="E12" s="282"/>
      <c r="F12" s="281"/>
      <c r="G12" s="281"/>
      <c r="H12" s="281"/>
      <c r="I12" s="281"/>
      <c r="J12" s="281"/>
      <c r="K12" s="281"/>
    </row>
    <row r="13" spans="1:11" s="36" customFormat="1">
      <c r="A13" s="283" t="s">
        <v>113</v>
      </c>
      <c r="B13" s="278">
        <v>196</v>
      </c>
      <c r="C13" s="284">
        <f>696436.51+79010.99+320647.8+942630.52+897930.39+91160.94+82821.57+289963.8+815025.64+951013.87+71891.04+85552.65+366060.12+1022712.65+92269.66+740340.67+82470.87+245778.84+885345.76+79915.14+935628.45+85325.06+331387.2+1014836.19+91814.48+924054.79+81969.66+8591.52+8731.71+5136.3+5785+351473.6+1070484.06+1044088.61+87709.53+84388.53+11659.92+5199.92+5527.5+4467.68+7090.8+3994.77+7035+343.84+6618.08+4727.2+8005.8+6404.64</f>
        <v>15041459.270000001</v>
      </c>
      <c r="D13" s="282"/>
      <c r="E13" s="280">
        <f t="shared" si="0"/>
        <v>15041459.270000001</v>
      </c>
      <c r="F13" s="281"/>
      <c r="G13" s="281"/>
      <c r="H13" s="281"/>
      <c r="I13" s="281"/>
      <c r="J13" s="281"/>
      <c r="K13" s="281"/>
    </row>
    <row r="14" spans="1:11" s="36" customFormat="1">
      <c r="A14" s="283" t="s">
        <v>114</v>
      </c>
      <c r="B14" s="285">
        <v>71</v>
      </c>
      <c r="C14" s="279">
        <v>6981956.8200000003</v>
      </c>
      <c r="D14" s="284">
        <f>58909.03+45929.16+6500+15309.72+6500+6363.63+4746+700+1582+700+70727.33+45929.16+7272.73+4746+34560.64+772.65+9245.76+6838.01+9149.45+64909.09+45929.16+6500+15309.72+3500+6909.09+4746+700+1582+700+360000+42000+5146.02+7191.04+3097.77+7062.64+51545.34+44489.88+5999.99+4746+64818.18+45848.16+6500+15282.72+6500+6727.27+4746+700+1582+700+39932.96+5674.86+31847.84+64000+45128.52+90.91+7000+4746+272.73+41272.5+45128.52+6400+15042.84+6400+4999.98+4746+700+1582+700+52818.07+45128.52+5999.99+4746+771051+82194+58727.22+45128.52+6400+15042.84+6400+6454.54+4746+700+1582+700+6627.28+73334.5+17960.92+3002.8+1856.4+309.4+12327.68+52359.32+63909.09+45128.52+6818.18+4746+57363.58+46221.84+6300+15407.28+6300+6454.54+4931.64+700+1643.88+700+62363.63+45879.5+65000+47756.94+6500+15918.98+6500+7000+4931.64+6909.09+2401.92+4931.64+700+1643.88+700</f>
        <v>3318973.7699999991</v>
      </c>
      <c r="E14" s="280">
        <f t="shared" si="0"/>
        <v>10300930.59</v>
      </c>
      <c r="F14" s="281"/>
      <c r="G14" s="281"/>
      <c r="H14" s="281"/>
      <c r="I14" s="281"/>
      <c r="J14" s="281"/>
      <c r="K14" s="281"/>
    </row>
    <row r="15" spans="1:11" s="36" customFormat="1">
      <c r="A15" s="285" t="s">
        <v>115</v>
      </c>
      <c r="B15" s="285">
        <f>SUM(B11:B14)</f>
        <v>518</v>
      </c>
      <c r="C15" s="280">
        <f>SUM(C11:C14)</f>
        <v>82223511.909999996</v>
      </c>
      <c r="D15" s="280">
        <f>SUM(D11:D14)</f>
        <v>35472564.25</v>
      </c>
      <c r="E15" s="280">
        <f>SUM(E11:E14)</f>
        <v>117696076.16</v>
      </c>
      <c r="F15" s="281"/>
      <c r="G15" s="281"/>
      <c r="H15" s="286">
        <f>E11+E14</f>
        <v>102654616.89</v>
      </c>
      <c r="I15" s="281"/>
      <c r="J15" s="281"/>
      <c r="K15" s="281"/>
    </row>
    <row r="17" spans="1:6" s="259" customFormat="1" ht="11.25">
      <c r="A17" s="259" t="s">
        <v>56</v>
      </c>
    </row>
    <row r="19" spans="1:6">
      <c r="C19" s="287"/>
    </row>
    <row r="20" spans="1:6">
      <c r="A20" s="288" t="s">
        <v>116</v>
      </c>
      <c r="C20" s="289" t="s">
        <v>101</v>
      </c>
      <c r="E20" s="288" t="s">
        <v>58</v>
      </c>
    </row>
    <row r="21" spans="1:6">
      <c r="A21" s="290" t="s">
        <v>117</v>
      </c>
      <c r="C21" s="290" t="s">
        <v>102</v>
      </c>
      <c r="E21" s="290" t="s">
        <v>103</v>
      </c>
      <c r="F21" s="291"/>
    </row>
    <row r="23" spans="1:6">
      <c r="A23" s="291" t="s">
        <v>118</v>
      </c>
    </row>
    <row r="24" spans="1:6">
      <c r="A24" s="558" t="s">
        <v>119</v>
      </c>
      <c r="B24" s="558"/>
      <c r="C24" s="558"/>
      <c r="D24" s="558"/>
      <c r="E24" s="558"/>
      <c r="F24" s="292"/>
    </row>
  </sheetData>
  <sheetProtection password="9EB5" sheet="1" objects="1" scenarios="1" selectLockedCells="1" selectUnlockedCells="1"/>
  <mergeCells count="5">
    <mergeCell ref="A3:E3"/>
    <mergeCell ref="C9:D9"/>
    <mergeCell ref="A24:E24"/>
    <mergeCell ref="A9:A10"/>
    <mergeCell ref="B9:B1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E52"/>
  <sheetViews>
    <sheetView workbookViewId="0">
      <pane xSplit="7" ySplit="2" topLeftCell="H3" activePane="bottomRight" state="frozen"/>
      <selection pane="topRight"/>
      <selection pane="bottomLeft"/>
      <selection pane="bottomRight" activeCell="M52" sqref="M52"/>
    </sheetView>
  </sheetViews>
  <sheetFormatPr defaultColWidth="9" defaultRowHeight="15"/>
  <cols>
    <col min="1" max="1" width="6.28515625" style="36" customWidth="1"/>
    <col min="2" max="2" width="2.7109375" style="36" customWidth="1"/>
    <col min="3" max="3" width="44.7109375" style="36" customWidth="1"/>
    <col min="4" max="4" width="16" style="36" customWidth="1"/>
    <col min="5" max="5" width="1.5703125" style="36" customWidth="1"/>
    <col min="6" max="6" width="16.28515625" style="36" customWidth="1"/>
    <col min="7" max="7" width="7.7109375" style="36" customWidth="1"/>
    <col min="8" max="14" width="9" style="36"/>
    <col min="15" max="15" width="13.28515625" style="247" customWidth="1"/>
    <col min="16" max="16" width="9" style="36"/>
    <col min="17" max="17" width="13.28515625" style="247" customWidth="1"/>
    <col min="18" max="18" width="9" style="36"/>
    <col min="19" max="19" width="11.5703125" style="247" customWidth="1"/>
    <col min="20" max="22" width="9" style="36"/>
    <col min="23" max="23" width="13.28515625" style="36" customWidth="1"/>
    <col min="24" max="16384" width="9" style="36"/>
  </cols>
  <sheetData>
    <row r="1" spans="1:31">
      <c r="A1" s="248" t="s">
        <v>120</v>
      </c>
      <c r="G1" s="249"/>
    </row>
    <row r="2" spans="1:31">
      <c r="A2" s="248" t="s">
        <v>121</v>
      </c>
    </row>
    <row r="4" spans="1:31" ht="15.75">
      <c r="A4" s="559" t="s">
        <v>122</v>
      </c>
      <c r="B4" s="559"/>
      <c r="C4" s="559"/>
      <c r="D4" s="559"/>
      <c r="E4" s="559"/>
      <c r="F4" s="559"/>
      <c r="G4" s="559"/>
    </row>
    <row r="5" spans="1:31" ht="15.75">
      <c r="A5" s="250"/>
      <c r="B5" s="250"/>
      <c r="C5" s="250"/>
      <c r="D5" s="250"/>
      <c r="E5" s="250"/>
      <c r="F5" s="250"/>
      <c r="G5" s="250"/>
    </row>
    <row r="6" spans="1:31" ht="15.75">
      <c r="A6" s="251" t="s">
        <v>123</v>
      </c>
      <c r="B6" s="250"/>
      <c r="C6" s="250"/>
      <c r="D6" s="251" t="s">
        <v>124</v>
      </c>
      <c r="E6" s="250"/>
      <c r="F6" s="250"/>
      <c r="G6" s="250"/>
    </row>
    <row r="7" spans="1:31" ht="15.75">
      <c r="A7" s="251" t="s">
        <v>125</v>
      </c>
      <c r="B7" s="250"/>
      <c r="C7" s="250"/>
      <c r="D7" s="251" t="s">
        <v>126</v>
      </c>
      <c r="E7" s="250"/>
      <c r="F7" s="250"/>
      <c r="G7" s="250"/>
    </row>
    <row r="8" spans="1:31" ht="15.75">
      <c r="A8" s="251" t="s">
        <v>127</v>
      </c>
      <c r="B8" s="250"/>
      <c r="C8" s="250"/>
      <c r="D8" s="250"/>
      <c r="E8" s="250"/>
      <c r="F8" s="250"/>
      <c r="G8" s="250"/>
    </row>
    <row r="9" spans="1:31" ht="15.75">
      <c r="A9" s="250"/>
      <c r="B9" s="250"/>
      <c r="C9" s="250"/>
      <c r="D9" s="250"/>
      <c r="E9" s="250"/>
      <c r="F9" s="250"/>
      <c r="G9" s="250"/>
    </row>
    <row r="10" spans="1:31">
      <c r="A10" s="560"/>
      <c r="B10" s="560"/>
      <c r="C10" s="560"/>
      <c r="D10" s="560"/>
      <c r="E10" s="560"/>
      <c r="F10" s="560"/>
      <c r="G10" s="560"/>
      <c r="I10" s="36" t="s">
        <v>14</v>
      </c>
      <c r="K10" s="36" t="s">
        <v>15</v>
      </c>
      <c r="M10" s="36" t="s">
        <v>16</v>
      </c>
      <c r="O10" s="247" t="s">
        <v>17</v>
      </c>
      <c r="Q10" s="247" t="s">
        <v>18</v>
      </c>
      <c r="S10" s="247" t="s">
        <v>19</v>
      </c>
      <c r="U10" s="36" t="s">
        <v>20</v>
      </c>
      <c r="W10" s="36" t="s">
        <v>21</v>
      </c>
      <c r="Y10" s="36" t="s">
        <v>22</v>
      </c>
      <c r="AA10" s="36" t="s">
        <v>23</v>
      </c>
      <c r="AC10" s="36" t="s">
        <v>24</v>
      </c>
      <c r="AE10" s="36" t="s">
        <v>25</v>
      </c>
    </row>
    <row r="12" spans="1:31">
      <c r="A12" s="249" t="s">
        <v>128</v>
      </c>
    </row>
    <row r="14" spans="1:31">
      <c r="A14" s="249" t="s">
        <v>129</v>
      </c>
      <c r="E14" s="249" t="s">
        <v>130</v>
      </c>
      <c r="F14" s="252">
        <f>13485854.37</f>
        <v>13485854.369999999</v>
      </c>
    </row>
    <row r="16" spans="1:31">
      <c r="A16" s="249" t="s">
        <v>131</v>
      </c>
      <c r="C16" s="249" t="s">
        <v>132</v>
      </c>
    </row>
    <row r="17" spans="1:23">
      <c r="A17" s="249"/>
      <c r="C17" s="36" t="s">
        <v>133</v>
      </c>
    </row>
    <row r="19" spans="1:23">
      <c r="C19" s="249" t="s">
        <v>134</v>
      </c>
      <c r="F19" s="253"/>
    </row>
    <row r="20" spans="1:23">
      <c r="F20" s="253">
        <v>0</v>
      </c>
    </row>
    <row r="21" spans="1:23">
      <c r="F21" s="253">
        <v>0</v>
      </c>
      <c r="H21" s="253"/>
      <c r="W21" s="247"/>
    </row>
    <row r="22" spans="1:23">
      <c r="C22" s="249" t="s">
        <v>135</v>
      </c>
      <c r="W22" s="247"/>
    </row>
    <row r="23" spans="1:23">
      <c r="C23" s="36" t="s">
        <v>136</v>
      </c>
      <c r="D23" s="36" t="s">
        <v>137</v>
      </c>
      <c r="F23" s="253">
        <f>SUM(H23:AE23)</f>
        <v>792044</v>
      </c>
      <c r="O23" s="257">
        <f t="shared" ref="O23:S23" si="0">SUM(O24:O26)</f>
        <v>163850</v>
      </c>
      <c r="P23" s="258"/>
      <c r="Q23" s="257">
        <f t="shared" si="0"/>
        <v>63870</v>
      </c>
      <c r="R23" s="257"/>
      <c r="S23" s="257">
        <f t="shared" si="0"/>
        <v>540000</v>
      </c>
      <c r="W23" s="258">
        <f>SUM(W24:W25)</f>
        <v>24324</v>
      </c>
    </row>
    <row r="24" spans="1:23" hidden="1">
      <c r="F24" s="253"/>
      <c r="N24" s="36" t="s">
        <v>138</v>
      </c>
      <c r="O24" s="247">
        <v>70400</v>
      </c>
      <c r="P24" s="36" t="s">
        <v>139</v>
      </c>
      <c r="Q24" s="247">
        <v>63870</v>
      </c>
      <c r="R24" s="36" t="s">
        <v>140</v>
      </c>
      <c r="S24" s="247">
        <v>540000</v>
      </c>
      <c r="W24" s="247">
        <v>24324</v>
      </c>
    </row>
    <row r="25" spans="1:23" hidden="1">
      <c r="F25" s="253"/>
      <c r="N25" s="36" t="s">
        <v>141</v>
      </c>
      <c r="O25" s="247">
        <v>320</v>
      </c>
      <c r="W25" s="247"/>
    </row>
    <row r="26" spans="1:23" hidden="1">
      <c r="F26" s="253"/>
      <c r="N26" s="36" t="s">
        <v>142</v>
      </c>
      <c r="O26" s="247">
        <v>93130</v>
      </c>
      <c r="W26" s="247"/>
    </row>
    <row r="27" spans="1:23">
      <c r="C27" s="36" t="s">
        <v>143</v>
      </c>
      <c r="D27" s="36" t="s">
        <v>144</v>
      </c>
      <c r="F27" s="253">
        <f>SUM(H27:AE27)</f>
        <v>2955315</v>
      </c>
      <c r="O27" s="257">
        <f>SUM(O28:O30)</f>
        <v>1222755</v>
      </c>
      <c r="P27" s="258"/>
      <c r="Q27" s="257">
        <f>SUM(Q28:Q30)</f>
        <v>494805.45</v>
      </c>
      <c r="S27" s="257">
        <f>SUM(S28:S29)</f>
        <v>10304.549999999999</v>
      </c>
      <c r="W27" s="257">
        <f>W28</f>
        <v>1227450</v>
      </c>
    </row>
    <row r="28" spans="1:23" hidden="1">
      <c r="F28" s="253"/>
      <c r="N28" s="36" t="s">
        <v>138</v>
      </c>
      <c r="O28" s="247">
        <v>457700</v>
      </c>
      <c r="P28" s="36" t="s">
        <v>139</v>
      </c>
      <c r="Q28" s="247">
        <f>474810</f>
        <v>474810</v>
      </c>
      <c r="R28" s="36" t="s">
        <v>145</v>
      </c>
      <c r="S28" s="247">
        <v>4769.75</v>
      </c>
      <c r="W28" s="247">
        <v>1227450</v>
      </c>
    </row>
    <row r="29" spans="1:23" hidden="1">
      <c r="F29" s="253"/>
      <c r="N29" s="36" t="s">
        <v>141</v>
      </c>
      <c r="O29" s="247">
        <v>7415</v>
      </c>
      <c r="P29" s="36" t="s">
        <v>146</v>
      </c>
      <c r="Q29" s="247">
        <v>19995.45</v>
      </c>
      <c r="R29" s="36" t="s">
        <v>147</v>
      </c>
      <c r="S29" s="247">
        <v>5534.8</v>
      </c>
      <c r="W29" s="247"/>
    </row>
    <row r="30" spans="1:23" hidden="1">
      <c r="F30" s="253"/>
      <c r="N30" s="36" t="s">
        <v>142</v>
      </c>
      <c r="O30" s="247">
        <v>757640</v>
      </c>
      <c r="W30" s="247"/>
    </row>
    <row r="31" spans="1:23">
      <c r="C31" s="36" t="s">
        <v>148</v>
      </c>
      <c r="D31" s="36" t="s">
        <v>149</v>
      </c>
      <c r="F31" s="253">
        <f>SUM(H31:AE31)</f>
        <v>18120</v>
      </c>
      <c r="Q31" s="257">
        <f>SUM(Q32)</f>
        <v>18120</v>
      </c>
      <c r="W31" s="247"/>
    </row>
    <row r="32" spans="1:23" hidden="1">
      <c r="F32" s="253"/>
      <c r="P32" s="36" t="s">
        <v>140</v>
      </c>
      <c r="Q32" s="247">
        <v>18120</v>
      </c>
      <c r="W32" s="247"/>
    </row>
    <row r="33" spans="1:23">
      <c r="C33" s="36" t="s">
        <v>150</v>
      </c>
      <c r="D33" s="36" t="s">
        <v>151</v>
      </c>
      <c r="F33" s="253">
        <f>SUM(H33:AE33)</f>
        <v>1456920</v>
      </c>
      <c r="Q33" s="257">
        <f>SUM(Q34)</f>
        <v>1456920</v>
      </c>
      <c r="W33" s="247"/>
    </row>
    <row r="34" spans="1:23" hidden="1">
      <c r="F34" s="253"/>
      <c r="P34" s="36" t="s">
        <v>152</v>
      </c>
      <c r="Q34" s="247">
        <v>1456920</v>
      </c>
    </row>
    <row r="35" spans="1:23">
      <c r="F35" s="253"/>
    </row>
    <row r="36" spans="1:23">
      <c r="C36" s="249" t="s">
        <v>153</v>
      </c>
    </row>
    <row r="37" spans="1:23">
      <c r="F37" s="253">
        <v>0</v>
      </c>
    </row>
    <row r="38" spans="1:23">
      <c r="C38" s="249" t="s">
        <v>154</v>
      </c>
    </row>
    <row r="39" spans="1:23">
      <c r="F39" s="253">
        <v>0</v>
      </c>
    </row>
    <row r="40" spans="1:23">
      <c r="F40" s="253"/>
    </row>
    <row r="41" spans="1:23">
      <c r="B41" s="249"/>
      <c r="D41" s="249" t="s">
        <v>38</v>
      </c>
      <c r="F41" s="254">
        <f>SUM(F19:F40)</f>
        <v>5222399</v>
      </c>
    </row>
    <row r="42" spans="1:23">
      <c r="A42" s="249"/>
      <c r="D42" s="249" t="s">
        <v>155</v>
      </c>
      <c r="E42" s="249" t="s">
        <v>130</v>
      </c>
      <c r="F42" s="255">
        <f>F14-F41</f>
        <v>8263455.3699999992</v>
      </c>
    </row>
    <row r="46" spans="1:23" ht="29.25" customHeight="1">
      <c r="A46" s="561" t="s">
        <v>56</v>
      </c>
      <c r="B46" s="561"/>
      <c r="C46" s="561"/>
      <c r="D46" s="561"/>
      <c r="E46" s="561"/>
      <c r="F46" s="561"/>
    </row>
    <row r="48" spans="1:23">
      <c r="D48" s="249"/>
    </row>
    <row r="49" spans="1:4">
      <c r="D49" s="249"/>
    </row>
    <row r="50" spans="1:4">
      <c r="A50" s="256" t="s">
        <v>101</v>
      </c>
      <c r="D50" s="256" t="s">
        <v>58</v>
      </c>
    </row>
    <row r="51" spans="1:4">
      <c r="A51" s="36" t="s">
        <v>102</v>
      </c>
      <c r="D51" s="36" t="s">
        <v>103</v>
      </c>
    </row>
    <row r="52" spans="1:4">
      <c r="D52" s="36" t="s">
        <v>156</v>
      </c>
    </row>
  </sheetData>
  <sheetProtection password="9EB5" sheet="1" objects="1" scenarios="1" selectLockedCells="1" selectUnlockedCells="1"/>
  <mergeCells count="3">
    <mergeCell ref="A4:G4"/>
    <mergeCell ref="A10:G10"/>
    <mergeCell ref="A46:F46"/>
  </mergeCells>
  <pageMargins left="0.7" right="0.7" top="0.75" bottom="0.75" header="0.3" footer="0.3"/>
  <pageSetup scale="26"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F112"/>
  <sheetViews>
    <sheetView view="pageBreakPreview" zoomScale="115" zoomScaleNormal="110" workbookViewId="0">
      <pane xSplit="1" topLeftCell="B1" activePane="topRight" state="frozen"/>
      <selection pane="topRight" activeCell="C30" sqref="C30"/>
    </sheetView>
  </sheetViews>
  <sheetFormatPr defaultColWidth="9.140625" defaultRowHeight="12"/>
  <cols>
    <col min="1" max="1" width="50.5703125" style="221" customWidth="1"/>
    <col min="2" max="3" width="14.7109375" style="222" customWidth="1"/>
    <col min="4" max="5" width="10.7109375" style="221" customWidth="1"/>
    <col min="6" max="6" width="11.7109375" style="221" customWidth="1"/>
    <col min="7" max="7" width="14.7109375" style="221" customWidth="1"/>
    <col min="8" max="8" width="14.28515625" style="221" customWidth="1"/>
    <col min="9" max="9" width="14.28515625" style="223" customWidth="1"/>
    <col min="10" max="10" width="10.5703125" style="224" customWidth="1"/>
    <col min="11" max="11" width="10.5703125" style="225" customWidth="1"/>
    <col min="12" max="12" width="9.42578125" style="224" customWidth="1"/>
    <col min="13" max="13" width="12.28515625" style="223" customWidth="1"/>
    <col min="14" max="14" width="10.140625" style="224" customWidth="1"/>
    <col min="15" max="15" width="10.140625" style="223" customWidth="1"/>
    <col min="16" max="16" width="13" style="224" customWidth="1"/>
    <col min="17" max="17" width="13" style="223" customWidth="1"/>
    <col min="18" max="18" width="16" style="224" customWidth="1"/>
    <col min="19" max="19" width="16" style="223" customWidth="1"/>
    <col min="20" max="20" width="14.140625" style="224" customWidth="1"/>
    <col min="21" max="21" width="14.140625" style="223" customWidth="1"/>
    <col min="22" max="22" width="12" style="224" customWidth="1"/>
    <col min="23" max="23" width="12" style="223" customWidth="1"/>
    <col min="24" max="24" width="12.85546875" style="224" customWidth="1"/>
    <col min="25" max="25" width="12.85546875" style="223" customWidth="1"/>
    <col min="26" max="26" width="13.85546875" style="226" customWidth="1"/>
    <col min="27" max="27" width="13.85546875" style="227" customWidth="1"/>
    <col min="28" max="28" width="12.42578125" style="228" customWidth="1"/>
    <col min="29" max="29" width="12.42578125" style="229" customWidth="1"/>
    <col min="30" max="30" width="11.7109375" style="224" customWidth="1"/>
    <col min="31" max="31" width="11.7109375" style="223" customWidth="1"/>
    <col min="32" max="32" width="13.28515625" style="224" customWidth="1"/>
    <col min="33" max="16384" width="9.140625" style="221"/>
  </cols>
  <sheetData>
    <row r="1" spans="1:32" s="219" customFormat="1">
      <c r="A1" s="230" t="s">
        <v>157</v>
      </c>
      <c r="H1" s="231"/>
      <c r="I1" s="232"/>
      <c r="J1" s="233"/>
      <c r="K1" s="232"/>
      <c r="L1" s="233"/>
      <c r="M1" s="234"/>
      <c r="N1" s="233"/>
      <c r="O1" s="234"/>
      <c r="P1" s="233"/>
      <c r="Q1" s="234"/>
      <c r="R1" s="233"/>
      <c r="S1" s="234"/>
      <c r="T1" s="233"/>
      <c r="U1" s="234"/>
      <c r="V1" s="233"/>
      <c r="W1" s="234"/>
      <c r="X1" s="233"/>
      <c r="Y1" s="234"/>
      <c r="Z1" s="235"/>
      <c r="AA1" s="236"/>
      <c r="AB1" s="237"/>
      <c r="AC1" s="238"/>
      <c r="AD1" s="233"/>
      <c r="AE1" s="234"/>
      <c r="AF1" s="233"/>
    </row>
    <row r="2" spans="1:32" s="219" customFormat="1">
      <c r="A2" s="230" t="s">
        <v>158</v>
      </c>
      <c r="H2" s="231"/>
      <c r="I2" s="232"/>
      <c r="J2" s="233"/>
      <c r="K2" s="232"/>
      <c r="L2" s="233"/>
      <c r="M2" s="234"/>
      <c r="N2" s="233"/>
      <c r="O2" s="234"/>
      <c r="P2" s="233"/>
      <c r="Q2" s="234"/>
      <c r="R2" s="233"/>
      <c r="S2" s="234"/>
      <c r="T2" s="233"/>
      <c r="U2" s="234"/>
      <c r="V2" s="233"/>
      <c r="W2" s="234"/>
      <c r="X2" s="233"/>
      <c r="Y2" s="234"/>
      <c r="Z2" s="235"/>
      <c r="AA2" s="236"/>
      <c r="AB2" s="237"/>
      <c r="AC2" s="238"/>
      <c r="AD2" s="233"/>
      <c r="AE2" s="234"/>
      <c r="AF2" s="233"/>
    </row>
    <row r="3" spans="1:32" s="219" customFormat="1" ht="6" customHeight="1">
      <c r="H3" s="231"/>
      <c r="I3" s="232"/>
      <c r="J3" s="233"/>
      <c r="K3" s="232"/>
      <c r="L3" s="233"/>
      <c r="M3" s="234"/>
      <c r="N3" s="233"/>
      <c r="O3" s="234"/>
      <c r="P3" s="233"/>
      <c r="Q3" s="234"/>
      <c r="R3" s="233"/>
      <c r="S3" s="234"/>
      <c r="T3" s="233"/>
      <c r="U3" s="234"/>
      <c r="V3" s="233"/>
      <c r="W3" s="234"/>
      <c r="X3" s="233"/>
      <c r="Y3" s="234"/>
      <c r="Z3" s="235"/>
      <c r="AA3" s="236"/>
      <c r="AB3" s="237"/>
      <c r="AC3" s="238"/>
      <c r="AD3" s="233"/>
      <c r="AE3" s="234"/>
      <c r="AF3" s="233"/>
    </row>
    <row r="4" spans="1:32" s="433" customFormat="1">
      <c r="A4" s="562" t="s">
        <v>159</v>
      </c>
      <c r="B4" s="562"/>
      <c r="C4" s="562"/>
      <c r="D4" s="562"/>
      <c r="E4" s="562"/>
      <c r="F4" s="562"/>
      <c r="G4" s="562"/>
      <c r="H4" s="425"/>
      <c r="I4" s="426"/>
      <c r="J4" s="427"/>
      <c r="K4" s="426"/>
      <c r="L4" s="427"/>
      <c r="M4" s="428"/>
      <c r="N4" s="427"/>
      <c r="O4" s="428"/>
      <c r="P4" s="427"/>
      <c r="Q4" s="428"/>
      <c r="R4" s="427"/>
      <c r="S4" s="428"/>
      <c r="T4" s="427"/>
      <c r="U4" s="428"/>
      <c r="V4" s="427"/>
      <c r="W4" s="428"/>
      <c r="X4" s="427"/>
      <c r="Y4" s="428"/>
      <c r="Z4" s="429"/>
      <c r="AA4" s="430"/>
      <c r="AB4" s="431"/>
      <c r="AC4" s="432"/>
      <c r="AD4" s="427"/>
      <c r="AE4" s="428"/>
      <c r="AF4" s="427"/>
    </row>
    <row r="5" spans="1:32" s="433" customFormat="1">
      <c r="A5" s="425"/>
      <c r="B5" s="425"/>
      <c r="C5" s="425"/>
      <c r="D5" s="425"/>
      <c r="E5" s="425"/>
      <c r="F5" s="425"/>
      <c r="G5" s="425"/>
      <c r="H5" s="425"/>
      <c r="I5" s="426"/>
      <c r="J5" s="427"/>
      <c r="K5" s="426"/>
      <c r="L5" s="427"/>
      <c r="M5" s="428"/>
      <c r="N5" s="427"/>
      <c r="O5" s="428"/>
      <c r="P5" s="427"/>
      <c r="Q5" s="428"/>
      <c r="R5" s="427"/>
      <c r="S5" s="428"/>
      <c r="T5" s="427"/>
      <c r="U5" s="428"/>
      <c r="V5" s="427"/>
      <c r="W5" s="428"/>
      <c r="X5" s="427"/>
      <c r="Y5" s="428"/>
      <c r="Z5" s="429"/>
      <c r="AA5" s="430"/>
      <c r="AB5" s="431"/>
      <c r="AC5" s="432"/>
      <c r="AD5" s="427"/>
      <c r="AE5" s="428"/>
      <c r="AF5" s="427"/>
    </row>
    <row r="6" spans="1:32" s="433" customFormat="1">
      <c r="A6" s="434" t="s">
        <v>160</v>
      </c>
      <c r="B6" s="425"/>
      <c r="C6" s="425"/>
      <c r="D6" s="434" t="s">
        <v>124</v>
      </c>
      <c r="E6" s="425"/>
      <c r="F6" s="425"/>
      <c r="G6" s="425"/>
      <c r="H6" s="425"/>
      <c r="I6" s="426"/>
      <c r="J6" s="427"/>
      <c r="K6" s="426"/>
      <c r="L6" s="427"/>
      <c r="M6" s="428"/>
      <c r="N6" s="427"/>
      <c r="O6" s="428"/>
      <c r="P6" s="427"/>
      <c r="Q6" s="428"/>
      <c r="R6" s="427"/>
      <c r="S6" s="428"/>
      <c r="T6" s="427"/>
      <c r="U6" s="428"/>
      <c r="V6" s="427"/>
      <c r="W6" s="428"/>
      <c r="X6" s="427"/>
      <c r="Y6" s="428"/>
      <c r="Z6" s="429"/>
      <c r="AA6" s="430"/>
      <c r="AB6" s="431"/>
      <c r="AC6" s="432"/>
      <c r="AD6" s="427"/>
      <c r="AE6" s="428"/>
      <c r="AF6" s="427"/>
    </row>
    <row r="7" spans="1:32" s="439" customFormat="1">
      <c r="A7" s="433" t="s">
        <v>125</v>
      </c>
      <c r="B7" s="433"/>
      <c r="C7" s="433"/>
      <c r="D7" s="434" t="s">
        <v>703</v>
      </c>
      <c r="E7" s="433"/>
      <c r="F7" s="433"/>
      <c r="G7" s="433"/>
      <c r="H7" s="425"/>
      <c r="I7" s="435" t="s">
        <v>704</v>
      </c>
      <c r="J7" s="436" t="s">
        <v>14</v>
      </c>
      <c r="K7" s="435" t="s">
        <v>704</v>
      </c>
      <c r="L7" s="436" t="s">
        <v>705</v>
      </c>
      <c r="M7" s="435" t="s">
        <v>704</v>
      </c>
      <c r="N7" s="436" t="s">
        <v>706</v>
      </c>
      <c r="O7" s="435" t="s">
        <v>704</v>
      </c>
      <c r="P7" s="436" t="s">
        <v>707</v>
      </c>
      <c r="Q7" s="435" t="s">
        <v>704</v>
      </c>
      <c r="R7" s="436" t="s">
        <v>708</v>
      </c>
      <c r="S7" s="435" t="s">
        <v>704</v>
      </c>
      <c r="T7" s="436" t="s">
        <v>709</v>
      </c>
      <c r="U7" s="435" t="s">
        <v>704</v>
      </c>
      <c r="V7" s="436" t="s">
        <v>710</v>
      </c>
      <c r="W7" s="435" t="s">
        <v>704</v>
      </c>
      <c r="X7" s="436" t="s">
        <v>711</v>
      </c>
      <c r="Y7" s="435" t="s">
        <v>704</v>
      </c>
      <c r="Z7" s="437" t="s">
        <v>712</v>
      </c>
      <c r="AA7" s="435" t="s">
        <v>704</v>
      </c>
      <c r="AB7" s="438" t="s">
        <v>713</v>
      </c>
      <c r="AC7" s="435" t="s">
        <v>704</v>
      </c>
      <c r="AD7" s="436" t="s">
        <v>714</v>
      </c>
      <c r="AE7" s="435" t="s">
        <v>704</v>
      </c>
      <c r="AF7" s="436" t="s">
        <v>715</v>
      </c>
    </row>
    <row r="8" spans="1:32" s="433" customFormat="1">
      <c r="A8" s="433" t="s">
        <v>127</v>
      </c>
      <c r="H8" s="425"/>
      <c r="I8" s="426"/>
      <c r="J8" s="427"/>
      <c r="K8" s="426"/>
      <c r="L8" s="427"/>
      <c r="M8" s="428"/>
      <c r="N8" s="427"/>
      <c r="O8" s="428"/>
      <c r="P8" s="427"/>
      <c r="Q8" s="428"/>
      <c r="R8" s="427"/>
      <c r="S8" s="428"/>
      <c r="T8" s="427"/>
      <c r="U8" s="428"/>
      <c r="V8" s="427"/>
      <c r="W8" s="428"/>
      <c r="X8" s="427"/>
      <c r="Y8" s="428"/>
      <c r="Z8" s="429"/>
      <c r="AA8" s="430"/>
      <c r="AB8" s="431"/>
      <c r="AC8" s="432"/>
      <c r="AD8" s="427"/>
      <c r="AE8" s="428"/>
      <c r="AF8" s="427"/>
    </row>
    <row r="9" spans="1:32" s="439" customFormat="1" ht="6" customHeight="1">
      <c r="A9" s="433" t="s">
        <v>245</v>
      </c>
      <c r="B9" s="440"/>
      <c r="C9" s="440"/>
      <c r="I9" s="441"/>
      <c r="J9" s="442"/>
      <c r="K9" s="443"/>
      <c r="L9" s="442"/>
      <c r="M9" s="441"/>
      <c r="N9" s="442"/>
      <c r="O9" s="441"/>
      <c r="P9" s="442"/>
      <c r="Q9" s="441"/>
      <c r="R9" s="442"/>
      <c r="S9" s="441"/>
      <c r="T9" s="442"/>
      <c r="U9" s="441"/>
      <c r="V9" s="442"/>
      <c r="W9" s="441"/>
      <c r="X9" s="442"/>
      <c r="Y9" s="441"/>
      <c r="Z9" s="444"/>
      <c r="AA9" s="445"/>
      <c r="AB9" s="446"/>
      <c r="AC9" s="447"/>
      <c r="AD9" s="442"/>
      <c r="AE9" s="441"/>
      <c r="AF9" s="442"/>
    </row>
    <row r="10" spans="1:32" s="439" customFormat="1" ht="15" customHeight="1">
      <c r="A10" s="563" t="s">
        <v>161</v>
      </c>
      <c r="B10" s="564" t="s">
        <v>162</v>
      </c>
      <c r="C10" s="564" t="s">
        <v>163</v>
      </c>
      <c r="D10" s="565" t="s">
        <v>164</v>
      </c>
      <c r="E10" s="565" t="s">
        <v>165</v>
      </c>
      <c r="F10" s="565" t="s">
        <v>166</v>
      </c>
      <c r="G10" s="565" t="s">
        <v>99</v>
      </c>
      <c r="H10" s="448"/>
      <c r="I10" s="449"/>
      <c r="J10" s="442"/>
      <c r="K10" s="443"/>
      <c r="L10" s="442"/>
      <c r="M10" s="441"/>
      <c r="N10" s="442"/>
      <c r="O10" s="441"/>
      <c r="P10" s="442"/>
      <c r="Q10" s="441"/>
      <c r="R10" s="442"/>
      <c r="S10" s="441"/>
      <c r="T10" s="442"/>
      <c r="U10" s="441"/>
      <c r="V10" s="442"/>
      <c r="W10" s="441"/>
      <c r="X10" s="442"/>
      <c r="Y10" s="441"/>
      <c r="Z10" s="444"/>
      <c r="AA10" s="445"/>
      <c r="AB10" s="446"/>
      <c r="AC10" s="447"/>
      <c r="AD10" s="442"/>
      <c r="AE10" s="441"/>
      <c r="AF10" s="442"/>
    </row>
    <row r="11" spans="1:32" s="439" customFormat="1">
      <c r="A11" s="563"/>
      <c r="B11" s="564"/>
      <c r="C11" s="564"/>
      <c r="D11" s="565"/>
      <c r="E11" s="565"/>
      <c r="F11" s="565"/>
      <c r="G11" s="565"/>
      <c r="H11" s="448"/>
      <c r="I11" s="449"/>
      <c r="J11" s="442"/>
      <c r="K11" s="443"/>
      <c r="L11" s="442"/>
      <c r="M11" s="441"/>
      <c r="N11" s="442"/>
      <c r="O11" s="441"/>
      <c r="P11" s="442"/>
      <c r="Q11" s="441"/>
      <c r="R11" s="442"/>
      <c r="S11" s="441"/>
      <c r="T11" s="442"/>
      <c r="U11" s="441"/>
      <c r="V11" s="442"/>
      <c r="W11" s="441"/>
      <c r="X11" s="442"/>
      <c r="Y11" s="441"/>
      <c r="Z11" s="444"/>
      <c r="AA11" s="445"/>
      <c r="AB11" s="446"/>
      <c r="AC11" s="447"/>
      <c r="AD11" s="442"/>
      <c r="AE11" s="441"/>
      <c r="AF11" s="442"/>
    </row>
    <row r="12" spans="1:32" s="439" customFormat="1" ht="4.5" customHeight="1">
      <c r="A12" s="563"/>
      <c r="B12" s="564"/>
      <c r="C12" s="564"/>
      <c r="D12" s="565"/>
      <c r="E12" s="565"/>
      <c r="F12" s="565"/>
      <c r="G12" s="565"/>
      <c r="H12" s="448"/>
      <c r="I12" s="449"/>
      <c r="J12" s="442"/>
      <c r="K12" s="443"/>
      <c r="L12" s="442"/>
      <c r="M12" s="441"/>
      <c r="N12" s="442"/>
      <c r="O12" s="441"/>
      <c r="P12" s="442"/>
      <c r="Q12" s="441"/>
      <c r="R12" s="442"/>
      <c r="S12" s="441"/>
      <c r="T12" s="442"/>
      <c r="U12" s="441"/>
      <c r="V12" s="442"/>
      <c r="W12" s="441"/>
      <c r="X12" s="442"/>
      <c r="Y12" s="441"/>
      <c r="Z12" s="444"/>
      <c r="AA12" s="445"/>
      <c r="AB12" s="446"/>
      <c r="AC12" s="447"/>
      <c r="AD12" s="442"/>
      <c r="AE12" s="441"/>
      <c r="AF12" s="442"/>
    </row>
    <row r="13" spans="1:32" s="439" customFormat="1">
      <c r="A13" s="450" t="s">
        <v>167</v>
      </c>
      <c r="B13" s="451"/>
      <c r="C13" s="451"/>
      <c r="D13" s="452"/>
      <c r="E13" s="452"/>
      <c r="F13" s="452"/>
      <c r="G13" s="452"/>
      <c r="I13" s="441"/>
      <c r="J13" s="442"/>
      <c r="K13" s="443"/>
      <c r="L13" s="442"/>
      <c r="M13" s="441"/>
      <c r="N13" s="442"/>
      <c r="O13" s="441"/>
      <c r="P13" s="442"/>
      <c r="Q13" s="441"/>
      <c r="R13" s="442"/>
      <c r="S13" s="441"/>
      <c r="T13" s="442"/>
      <c r="U13" s="441"/>
      <c r="V13" s="442"/>
      <c r="W13" s="441"/>
      <c r="X13" s="442"/>
      <c r="Y13" s="441"/>
      <c r="Z13" s="444"/>
      <c r="AA13" s="445"/>
      <c r="AB13" s="446"/>
      <c r="AC13" s="447"/>
      <c r="AD13" s="442"/>
      <c r="AE13" s="441"/>
      <c r="AF13" s="442"/>
    </row>
    <row r="14" spans="1:32" s="439" customFormat="1">
      <c r="A14" s="452" t="s">
        <v>168</v>
      </c>
      <c r="B14" s="451">
        <v>11311184.720000001</v>
      </c>
      <c r="C14" s="451">
        <v>26392764.359999999</v>
      </c>
      <c r="D14" s="452"/>
      <c r="E14" s="452"/>
      <c r="F14" s="452"/>
      <c r="G14" s="453">
        <f>SUM(B14:F14)</f>
        <v>37703949.079999998</v>
      </c>
      <c r="H14" s="454"/>
      <c r="I14" s="455"/>
      <c r="J14" s="442"/>
      <c r="K14" s="443"/>
      <c r="L14" s="442"/>
      <c r="M14" s="441"/>
      <c r="N14" s="442"/>
      <c r="O14" s="441"/>
      <c r="P14" s="442"/>
      <c r="Q14" s="441"/>
      <c r="R14" s="442"/>
      <c r="S14" s="441"/>
      <c r="T14" s="442"/>
      <c r="U14" s="441"/>
      <c r="V14" s="442"/>
      <c r="W14" s="441"/>
      <c r="X14" s="442"/>
      <c r="Y14" s="441"/>
      <c r="Z14" s="444"/>
      <c r="AA14" s="445"/>
      <c r="AB14" s="446"/>
      <c r="AC14" s="447"/>
      <c r="AD14" s="442"/>
      <c r="AE14" s="441"/>
      <c r="AF14" s="442"/>
    </row>
    <row r="15" spans="1:32" s="439" customFormat="1">
      <c r="A15" s="452" t="s">
        <v>169</v>
      </c>
      <c r="B15" s="451"/>
      <c r="C15" s="451"/>
      <c r="D15" s="452"/>
      <c r="E15" s="452"/>
      <c r="F15" s="452"/>
      <c r="G15" s="453">
        <f>SUM(C16:C22)</f>
        <v>49222130.099999994</v>
      </c>
      <c r="H15" s="454"/>
      <c r="I15" s="455"/>
      <c r="J15" s="442"/>
      <c r="K15" s="443"/>
      <c r="L15" s="442"/>
      <c r="M15" s="441"/>
      <c r="N15" s="442"/>
      <c r="O15" s="441"/>
      <c r="P15" s="442"/>
      <c r="Q15" s="441"/>
      <c r="R15" s="442"/>
      <c r="S15" s="441"/>
      <c r="T15" s="442"/>
      <c r="U15" s="441"/>
      <c r="V15" s="442"/>
      <c r="W15" s="441"/>
      <c r="X15" s="442"/>
      <c r="Y15" s="441"/>
      <c r="Z15" s="444"/>
      <c r="AA15" s="445"/>
      <c r="AB15" s="446"/>
      <c r="AC15" s="447"/>
      <c r="AD15" s="442"/>
      <c r="AE15" s="441"/>
      <c r="AF15" s="442"/>
    </row>
    <row r="16" spans="1:32" s="439" customFormat="1">
      <c r="A16" s="456">
        <v>2022</v>
      </c>
      <c r="B16" s="451"/>
      <c r="C16" s="451">
        <v>13260620</v>
      </c>
      <c r="D16" s="452"/>
      <c r="E16" s="452"/>
      <c r="F16" s="452"/>
      <c r="G16" s="453"/>
      <c r="H16" s="454"/>
      <c r="I16" s="455"/>
      <c r="J16" s="442"/>
      <c r="K16" s="443"/>
      <c r="L16" s="442"/>
      <c r="M16" s="441"/>
      <c r="N16" s="442"/>
      <c r="O16" s="441"/>
      <c r="P16" s="442"/>
      <c r="Q16" s="441"/>
      <c r="R16" s="442"/>
      <c r="S16" s="441"/>
      <c r="T16" s="442"/>
      <c r="U16" s="441"/>
      <c r="V16" s="442"/>
      <c r="W16" s="441"/>
      <c r="X16" s="442"/>
      <c r="Y16" s="441"/>
      <c r="Z16" s="444"/>
      <c r="AA16" s="445"/>
      <c r="AB16" s="446"/>
      <c r="AC16" s="447"/>
      <c r="AD16" s="442"/>
      <c r="AE16" s="441"/>
      <c r="AF16" s="442"/>
    </row>
    <row r="17" spans="1:32" s="439" customFormat="1">
      <c r="A17" s="456">
        <v>2021</v>
      </c>
      <c r="B17" s="451"/>
      <c r="C17" s="451">
        <v>5400000</v>
      </c>
      <c r="D17" s="452"/>
      <c r="E17" s="452"/>
      <c r="F17" s="452"/>
      <c r="G17" s="453"/>
      <c r="I17" s="441"/>
      <c r="J17" s="442"/>
      <c r="K17" s="443"/>
      <c r="L17" s="442"/>
      <c r="M17" s="441"/>
      <c r="N17" s="442"/>
      <c r="O17" s="441"/>
      <c r="P17" s="442"/>
      <c r="Q17" s="441"/>
      <c r="R17" s="442"/>
      <c r="S17" s="441"/>
      <c r="T17" s="442"/>
      <c r="U17" s="441"/>
      <c r="V17" s="442"/>
      <c r="W17" s="441"/>
      <c r="X17" s="442"/>
      <c r="Y17" s="441"/>
      <c r="Z17" s="444"/>
      <c r="AA17" s="445"/>
      <c r="AB17" s="446"/>
      <c r="AC17" s="447"/>
      <c r="AD17" s="442"/>
      <c r="AE17" s="441"/>
      <c r="AF17" s="442"/>
    </row>
    <row r="18" spans="1:32" s="439" customFormat="1">
      <c r="A18" s="456">
        <v>2020</v>
      </c>
      <c r="B18" s="451"/>
      <c r="C18" s="451">
        <v>7288525</v>
      </c>
      <c r="D18" s="452"/>
      <c r="E18" s="452"/>
      <c r="F18" s="452"/>
      <c r="G18" s="453"/>
      <c r="H18" s="454"/>
      <c r="I18" s="455"/>
      <c r="J18" s="442"/>
      <c r="K18" s="443"/>
      <c r="L18" s="442"/>
      <c r="M18" s="441"/>
      <c r="N18" s="442"/>
      <c r="O18" s="441"/>
      <c r="P18" s="442"/>
      <c r="Q18" s="441"/>
      <c r="R18" s="442"/>
      <c r="S18" s="441"/>
      <c r="T18" s="442"/>
      <c r="U18" s="441"/>
      <c r="V18" s="442"/>
      <c r="W18" s="441"/>
      <c r="X18" s="442"/>
      <c r="Y18" s="441"/>
      <c r="Z18" s="444"/>
      <c r="AA18" s="445"/>
      <c r="AB18" s="446"/>
      <c r="AC18" s="447"/>
      <c r="AD18" s="442"/>
      <c r="AE18" s="441"/>
      <c r="AF18" s="442"/>
    </row>
    <row r="19" spans="1:32" s="439" customFormat="1">
      <c r="A19" s="456">
        <v>2019</v>
      </c>
      <c r="B19" s="451"/>
      <c r="C19" s="440">
        <f>8919450-276100-89805</f>
        <v>8553545</v>
      </c>
      <c r="D19" s="452"/>
      <c r="E19" s="452"/>
      <c r="F19" s="452"/>
      <c r="G19" s="453"/>
      <c r="H19" s="454"/>
      <c r="I19" s="455"/>
      <c r="J19" s="442"/>
      <c r="K19" s="443"/>
      <c r="L19" s="442"/>
      <c r="M19" s="441"/>
      <c r="N19" s="442"/>
      <c r="O19" s="441"/>
      <c r="P19" s="442"/>
      <c r="Q19" s="441"/>
      <c r="R19" s="442"/>
      <c r="S19" s="441"/>
      <c r="T19" s="442"/>
      <c r="U19" s="441"/>
      <c r="V19" s="442"/>
      <c r="W19" s="441"/>
      <c r="X19" s="442"/>
      <c r="Y19" s="441"/>
      <c r="Z19" s="444"/>
      <c r="AA19" s="445"/>
      <c r="AB19" s="446"/>
      <c r="AC19" s="447"/>
      <c r="AD19" s="442"/>
      <c r="AE19" s="441"/>
      <c r="AF19" s="442"/>
    </row>
    <row r="20" spans="1:32" s="439" customFormat="1">
      <c r="A20" s="456">
        <v>2018</v>
      </c>
      <c r="B20" s="451"/>
      <c r="C20" s="451">
        <v>2339826.94</v>
      </c>
      <c r="D20" s="452"/>
      <c r="E20" s="452"/>
      <c r="F20" s="452"/>
      <c r="G20" s="453"/>
      <c r="H20" s="454"/>
      <c r="I20" s="455"/>
      <c r="J20" s="442"/>
      <c r="K20" s="443"/>
      <c r="L20" s="442"/>
      <c r="M20" s="441"/>
      <c r="N20" s="442"/>
      <c r="O20" s="441"/>
      <c r="P20" s="442"/>
      <c r="Q20" s="441"/>
      <c r="R20" s="442"/>
      <c r="S20" s="441"/>
      <c r="T20" s="442"/>
      <c r="U20" s="441"/>
      <c r="V20" s="442"/>
      <c r="W20" s="441"/>
      <c r="X20" s="442"/>
      <c r="Y20" s="441"/>
      <c r="Z20" s="444"/>
      <c r="AA20" s="445"/>
      <c r="AB20" s="446"/>
      <c r="AC20" s="447"/>
      <c r="AD20" s="442"/>
      <c r="AE20" s="441"/>
      <c r="AF20" s="442"/>
    </row>
    <row r="21" spans="1:32" s="439" customFormat="1">
      <c r="A21" s="456">
        <v>2017</v>
      </c>
      <c r="B21" s="451"/>
      <c r="C21" s="451">
        <f>9920996.5-2306300</f>
        <v>7614696.5</v>
      </c>
      <c r="D21" s="452"/>
      <c r="E21" s="452"/>
      <c r="F21" s="452"/>
      <c r="G21" s="453"/>
      <c r="H21" s="454"/>
      <c r="I21" s="455"/>
      <c r="J21" s="442"/>
      <c r="K21" s="443"/>
      <c r="L21" s="442"/>
      <c r="M21" s="441"/>
      <c r="N21" s="442"/>
      <c r="O21" s="441"/>
      <c r="P21" s="442"/>
      <c r="Q21" s="441"/>
      <c r="R21" s="442"/>
      <c r="S21" s="441"/>
      <c r="T21" s="442"/>
      <c r="U21" s="441"/>
      <c r="V21" s="442"/>
      <c r="W21" s="441"/>
      <c r="X21" s="442"/>
      <c r="Y21" s="441"/>
      <c r="Z21" s="444"/>
      <c r="AA21" s="445"/>
      <c r="AB21" s="446"/>
      <c r="AC21" s="447"/>
      <c r="AD21" s="442"/>
      <c r="AE21" s="441"/>
      <c r="AF21" s="442"/>
    </row>
    <row r="22" spans="1:32" s="439" customFormat="1">
      <c r="A22" s="456">
        <v>2016</v>
      </c>
      <c r="B22" s="451"/>
      <c r="C22" s="451">
        <v>4764916.66</v>
      </c>
      <c r="D22" s="452"/>
      <c r="E22" s="452"/>
      <c r="F22" s="452"/>
      <c r="G22" s="453"/>
      <c r="H22" s="454"/>
      <c r="I22" s="455"/>
      <c r="J22" s="442"/>
      <c r="K22" s="443"/>
      <c r="L22" s="442"/>
      <c r="M22" s="441"/>
      <c r="N22" s="442"/>
      <c r="O22" s="441"/>
      <c r="P22" s="442"/>
      <c r="Q22" s="441"/>
      <c r="R22" s="442"/>
      <c r="S22" s="441"/>
      <c r="T22" s="442"/>
      <c r="U22" s="441"/>
      <c r="V22" s="442"/>
      <c r="W22" s="441"/>
      <c r="X22" s="442"/>
      <c r="Y22" s="441"/>
      <c r="Z22" s="444"/>
      <c r="AA22" s="445"/>
      <c r="AB22" s="446"/>
      <c r="AC22" s="447"/>
      <c r="AD22" s="442"/>
      <c r="AE22" s="441"/>
      <c r="AF22" s="442"/>
    </row>
    <row r="23" spans="1:32" s="439" customFormat="1" ht="17.25" customHeight="1">
      <c r="A23" s="457" t="s">
        <v>170</v>
      </c>
      <c r="B23" s="451"/>
      <c r="C23" s="451"/>
      <c r="D23" s="452"/>
      <c r="E23" s="452"/>
      <c r="F23" s="452"/>
      <c r="G23" s="453">
        <f>SUM(C24:C27)</f>
        <v>48494931.490000002</v>
      </c>
      <c r="H23" s="454"/>
      <c r="I23" s="455"/>
      <c r="J23" s="442"/>
      <c r="K23" s="443"/>
      <c r="L23" s="442"/>
      <c r="M23" s="441"/>
      <c r="N23" s="442"/>
      <c r="O23" s="441"/>
      <c r="P23" s="442"/>
      <c r="Q23" s="441"/>
      <c r="R23" s="442"/>
      <c r="S23" s="441"/>
      <c r="T23" s="442"/>
      <c r="U23" s="441"/>
      <c r="V23" s="442"/>
      <c r="W23" s="441"/>
      <c r="X23" s="442"/>
      <c r="Y23" s="441"/>
      <c r="Z23" s="444"/>
      <c r="AA23" s="445"/>
      <c r="AB23" s="446"/>
      <c r="AC23" s="447"/>
      <c r="AD23" s="442"/>
      <c r="AE23" s="441"/>
      <c r="AF23" s="442"/>
    </row>
    <row r="24" spans="1:32" s="439" customFormat="1">
      <c r="A24" s="458">
        <v>2019</v>
      </c>
      <c r="B24" s="451"/>
      <c r="C24" s="451">
        <f>11435457.97</f>
        <v>11435457.970000001</v>
      </c>
      <c r="D24" s="452"/>
      <c r="E24" s="452"/>
      <c r="F24" s="452"/>
      <c r="G24" s="453"/>
      <c r="H24" s="454"/>
      <c r="I24" s="455"/>
      <c r="J24" s="442"/>
      <c r="K24" s="443"/>
      <c r="L24" s="442"/>
      <c r="M24" s="441"/>
      <c r="N24" s="442"/>
      <c r="O24" s="441"/>
      <c r="P24" s="442"/>
      <c r="Q24" s="441"/>
      <c r="R24" s="446"/>
      <c r="S24" s="447"/>
      <c r="T24" s="442"/>
      <c r="U24" s="441"/>
      <c r="V24" s="442"/>
      <c r="W24" s="441"/>
      <c r="X24" s="442"/>
      <c r="Y24" s="441"/>
      <c r="Z24" s="444"/>
      <c r="AA24" s="445"/>
      <c r="AB24" s="446"/>
      <c r="AC24" s="447"/>
      <c r="AD24" s="442"/>
      <c r="AE24" s="441"/>
      <c r="AF24" s="442"/>
    </row>
    <row r="25" spans="1:32" s="439" customFormat="1">
      <c r="A25" s="458">
        <v>2020</v>
      </c>
      <c r="B25" s="451"/>
      <c r="C25" s="451">
        <f>6683258.27</f>
        <v>6683258.2699999996</v>
      </c>
      <c r="D25" s="452"/>
      <c r="E25" s="452"/>
      <c r="F25" s="452"/>
      <c r="G25" s="453"/>
      <c r="H25" s="454"/>
      <c r="I25" s="455"/>
      <c r="J25" s="442"/>
      <c r="K25" s="443"/>
      <c r="L25" s="442"/>
      <c r="M25" s="441"/>
      <c r="N25" s="442"/>
      <c r="O25" s="441"/>
      <c r="P25" s="442"/>
      <c r="Q25" s="441"/>
      <c r="R25" s="446"/>
      <c r="S25" s="447"/>
      <c r="T25" s="442"/>
      <c r="U25" s="441"/>
      <c r="V25" s="442"/>
      <c r="W25" s="441"/>
      <c r="X25" s="442"/>
      <c r="Y25" s="441"/>
      <c r="Z25" s="444"/>
      <c r="AA25" s="445"/>
      <c r="AB25" s="446"/>
      <c r="AC25" s="447"/>
      <c r="AD25" s="442"/>
      <c r="AE25" s="441"/>
      <c r="AF25" s="442"/>
    </row>
    <row r="26" spans="1:32" s="439" customFormat="1">
      <c r="A26" s="458">
        <v>2021</v>
      </c>
      <c r="B26" s="451"/>
      <c r="C26" s="451">
        <v>8583365.7699999996</v>
      </c>
      <c r="D26" s="452"/>
      <c r="E26" s="452"/>
      <c r="F26" s="452"/>
      <c r="G26" s="453"/>
      <c r="H26" s="454"/>
      <c r="I26" s="455"/>
      <c r="J26" s="442"/>
      <c r="K26" s="443"/>
      <c r="L26" s="442"/>
      <c r="M26" s="441"/>
      <c r="N26" s="442"/>
      <c r="O26" s="441"/>
      <c r="P26" s="442"/>
      <c r="Q26" s="441"/>
      <c r="R26" s="446"/>
      <c r="S26" s="447"/>
      <c r="T26" s="442"/>
      <c r="U26" s="441"/>
      <c r="V26" s="442"/>
      <c r="W26" s="441"/>
      <c r="X26" s="442"/>
      <c r="Y26" s="441"/>
      <c r="Z26" s="444"/>
      <c r="AA26" s="445"/>
      <c r="AB26" s="446"/>
      <c r="AC26" s="447"/>
      <c r="AD26" s="442"/>
      <c r="AE26" s="441"/>
      <c r="AF26" s="442"/>
    </row>
    <row r="27" spans="1:32" s="439" customFormat="1">
      <c r="A27" s="458">
        <v>2022</v>
      </c>
      <c r="B27" s="451"/>
      <c r="C27" s="451">
        <v>21792849.48</v>
      </c>
      <c r="D27" s="452"/>
      <c r="E27" s="452"/>
      <c r="F27" s="452"/>
      <c r="G27" s="453"/>
      <c r="H27" s="454"/>
      <c r="I27" s="455"/>
      <c r="J27" s="442"/>
      <c r="K27" s="443"/>
      <c r="L27" s="442"/>
      <c r="M27" s="441"/>
      <c r="N27" s="442"/>
      <c r="O27" s="441"/>
      <c r="P27" s="442"/>
      <c r="Q27" s="441"/>
      <c r="R27" s="446"/>
      <c r="S27" s="447"/>
      <c r="T27" s="442"/>
      <c r="U27" s="441"/>
      <c r="V27" s="442"/>
      <c r="W27" s="441"/>
      <c r="X27" s="442"/>
      <c r="Y27" s="441"/>
      <c r="Z27" s="444"/>
      <c r="AA27" s="445"/>
      <c r="AB27" s="446"/>
      <c r="AC27" s="447"/>
      <c r="AD27" s="442"/>
      <c r="AE27" s="441"/>
      <c r="AF27" s="442"/>
    </row>
    <row r="28" spans="1:32" s="439" customFormat="1">
      <c r="A28" s="452" t="s">
        <v>171</v>
      </c>
      <c r="B28" s="451"/>
      <c r="C28" s="451">
        <v>3000</v>
      </c>
      <c r="D28" s="452"/>
      <c r="E28" s="452"/>
      <c r="F28" s="452"/>
      <c r="G28" s="451">
        <f>C28</f>
        <v>3000</v>
      </c>
      <c r="H28" s="459"/>
      <c r="I28" s="445"/>
      <c r="J28" s="442"/>
      <c r="K28" s="443"/>
      <c r="L28" s="460"/>
      <c r="M28" s="461"/>
      <c r="N28" s="442"/>
      <c r="O28" s="441"/>
      <c r="P28" s="442"/>
      <c r="Q28" s="441"/>
      <c r="R28" s="462"/>
      <c r="S28" s="463"/>
      <c r="T28" s="442"/>
      <c r="U28" s="441"/>
      <c r="V28" s="442"/>
      <c r="W28" s="441"/>
      <c r="X28" s="442"/>
      <c r="Y28" s="441"/>
      <c r="Z28" s="444"/>
      <c r="AA28" s="445"/>
      <c r="AB28" s="446"/>
      <c r="AC28" s="447"/>
      <c r="AD28" s="442"/>
      <c r="AE28" s="441"/>
      <c r="AF28" s="442"/>
    </row>
    <row r="29" spans="1:32" s="473" customFormat="1">
      <c r="A29" s="464"/>
      <c r="B29" s="465"/>
      <c r="C29" s="465"/>
      <c r="D29" s="466"/>
      <c r="E29" s="465"/>
      <c r="F29" s="465"/>
      <c r="G29" s="467"/>
      <c r="H29" s="468"/>
      <c r="I29" s="469"/>
      <c r="J29" s="470"/>
      <c r="K29" s="471"/>
      <c r="L29" s="470"/>
      <c r="M29" s="472"/>
      <c r="N29" s="470"/>
      <c r="O29" s="472"/>
      <c r="P29" s="470"/>
      <c r="Q29" s="472"/>
      <c r="R29" s="446"/>
      <c r="S29" s="447"/>
      <c r="T29" s="470"/>
      <c r="U29" s="472"/>
      <c r="V29" s="470"/>
      <c r="W29" s="472"/>
      <c r="X29" s="470"/>
      <c r="Y29" s="472"/>
      <c r="Z29" s="446"/>
      <c r="AA29" s="447"/>
      <c r="AB29" s="446"/>
      <c r="AC29" s="447"/>
      <c r="AD29" s="470"/>
      <c r="AE29" s="472"/>
      <c r="AF29" s="470"/>
    </row>
    <row r="30" spans="1:32" s="473" customFormat="1">
      <c r="A30" s="474" t="s">
        <v>172</v>
      </c>
      <c r="B30" s="475">
        <f>+B14</f>
        <v>11311184.720000001</v>
      </c>
      <c r="C30" s="475">
        <f>SUM(C14:C28)</f>
        <v>124112825.94999999</v>
      </c>
      <c r="D30" s="474"/>
      <c r="E30" s="476"/>
      <c r="F30" s="476">
        <f>SUM(F29:F29)</f>
        <v>0</v>
      </c>
      <c r="G30" s="476">
        <f>SUM(G14:G29)</f>
        <v>135424010.66999999</v>
      </c>
      <c r="H30" s="477"/>
      <c r="I30" s="478"/>
      <c r="J30" s="470"/>
      <c r="K30" s="471"/>
      <c r="L30" s="470"/>
      <c r="M30" s="472"/>
      <c r="N30" s="470"/>
      <c r="O30" s="472"/>
      <c r="P30" s="470"/>
      <c r="Q30" s="472"/>
      <c r="R30" s="462"/>
      <c r="S30" s="463"/>
      <c r="T30" s="470"/>
      <c r="U30" s="472"/>
      <c r="V30" s="470"/>
      <c r="W30" s="472"/>
      <c r="X30" s="470"/>
      <c r="Y30" s="472"/>
      <c r="Z30" s="446"/>
      <c r="AA30" s="447"/>
      <c r="AB30" s="446"/>
      <c r="AC30" s="447"/>
      <c r="AD30" s="470"/>
      <c r="AE30" s="472"/>
      <c r="AF30" s="470"/>
    </row>
    <row r="31" spans="1:32" s="473" customFormat="1">
      <c r="A31" s="474" t="s">
        <v>173</v>
      </c>
      <c r="B31" s="465"/>
      <c r="C31" s="465"/>
      <c r="D31" s="466"/>
      <c r="E31" s="466"/>
      <c r="F31" s="466"/>
      <c r="G31" s="466"/>
      <c r="I31" s="472"/>
      <c r="J31" s="470"/>
      <c r="K31" s="471"/>
      <c r="L31" s="470"/>
      <c r="M31" s="472"/>
      <c r="N31" s="470"/>
      <c r="O31" s="472"/>
      <c r="P31" s="470"/>
      <c r="Q31" s="472"/>
      <c r="R31" s="462"/>
      <c r="S31" s="463"/>
      <c r="T31" s="470"/>
      <c r="U31" s="472"/>
      <c r="V31" s="470"/>
      <c r="W31" s="472"/>
      <c r="X31" s="470"/>
      <c r="Y31" s="472"/>
      <c r="Z31" s="446"/>
      <c r="AA31" s="447"/>
      <c r="AB31" s="446"/>
      <c r="AC31" s="447"/>
      <c r="AD31" s="470"/>
      <c r="AE31" s="472"/>
      <c r="AF31" s="470"/>
    </row>
    <row r="32" spans="1:32" s="473" customFormat="1">
      <c r="A32" s="474" t="s">
        <v>174</v>
      </c>
      <c r="B32" s="465"/>
      <c r="C32" s="465"/>
      <c r="D32" s="466"/>
      <c r="E32" s="466"/>
      <c r="F32" s="466"/>
      <c r="G32" s="466"/>
      <c r="I32" s="472"/>
      <c r="J32" s="470"/>
      <c r="K32" s="471"/>
      <c r="L32" s="470"/>
      <c r="M32" s="472"/>
      <c r="N32" s="470"/>
      <c r="O32" s="472"/>
      <c r="P32" s="470"/>
      <c r="Q32" s="472"/>
      <c r="R32" s="462"/>
      <c r="S32" s="463"/>
      <c r="T32" s="470"/>
      <c r="U32" s="472"/>
      <c r="V32" s="470"/>
      <c r="W32" s="472"/>
      <c r="X32" s="470"/>
      <c r="Y32" s="472"/>
      <c r="Z32" s="446"/>
      <c r="AA32" s="447"/>
      <c r="AB32" s="446"/>
      <c r="AC32" s="447"/>
      <c r="AD32" s="470"/>
      <c r="AE32" s="472"/>
      <c r="AF32" s="470"/>
    </row>
    <row r="33" spans="1:32" s="473" customFormat="1" ht="12" customHeight="1">
      <c r="A33" s="479" t="s">
        <v>175</v>
      </c>
      <c r="B33" s="465"/>
      <c r="C33" s="465">
        <f>SUM(J33:AF33)</f>
        <v>139618.40000000002</v>
      </c>
      <c r="D33" s="466"/>
      <c r="E33" s="466"/>
      <c r="F33" s="466"/>
      <c r="G33" s="466"/>
      <c r="I33" s="472"/>
      <c r="J33" s="460"/>
      <c r="K33" s="480"/>
      <c r="L33" s="460">
        <f>SUM(L34:L35)</f>
        <v>10766</v>
      </c>
      <c r="M33" s="461"/>
      <c r="N33" s="481">
        <f>SUM(N34:N36)</f>
        <v>19908.699999999997</v>
      </c>
      <c r="O33" s="482"/>
      <c r="P33" s="460">
        <f>SUM(P34:P36)</f>
        <v>40587.4</v>
      </c>
      <c r="Q33" s="461"/>
      <c r="R33" s="460">
        <f>SUM(R34:R35)</f>
        <v>25653.3</v>
      </c>
      <c r="S33" s="461"/>
      <c r="T33" s="481">
        <f>SUM(T34)</f>
        <v>5021.1000000000004</v>
      </c>
      <c r="U33" s="483"/>
      <c r="V33" s="460">
        <f>SUM(V34:V38)</f>
        <v>26810.400000000001</v>
      </c>
      <c r="W33" s="461"/>
      <c r="X33" s="460"/>
      <c r="Y33" s="461"/>
      <c r="Z33" s="484">
        <f>Z34</f>
        <v>10871.5</v>
      </c>
      <c r="AA33" s="485"/>
      <c r="AB33" s="486"/>
      <c r="AC33" s="487"/>
      <c r="AD33" s="488"/>
      <c r="AE33" s="489"/>
      <c r="AF33" s="484"/>
    </row>
    <row r="34" spans="1:32" s="473" customFormat="1" ht="12" hidden="1" customHeight="1">
      <c r="A34" s="479"/>
      <c r="B34" s="465"/>
      <c r="C34" s="465"/>
      <c r="D34" s="466"/>
      <c r="E34" s="466"/>
      <c r="F34" s="466"/>
      <c r="G34" s="466"/>
      <c r="I34" s="472"/>
      <c r="J34" s="460"/>
      <c r="K34" s="490" t="s">
        <v>176</v>
      </c>
      <c r="L34" s="446">
        <v>5508.7</v>
      </c>
      <c r="M34" s="490" t="s">
        <v>177</v>
      </c>
      <c r="N34" s="491">
        <v>8667.4</v>
      </c>
      <c r="O34" s="492" t="s">
        <v>178</v>
      </c>
      <c r="P34" s="446">
        <v>29436.1</v>
      </c>
      <c r="Q34" s="447" t="s">
        <v>179</v>
      </c>
      <c r="R34" s="446">
        <v>8128.2</v>
      </c>
      <c r="S34" s="447" t="s">
        <v>180</v>
      </c>
      <c r="T34" s="491">
        <v>5021.1000000000004</v>
      </c>
      <c r="U34" s="493" t="s">
        <v>181</v>
      </c>
      <c r="V34" s="446">
        <v>5121.6000000000004</v>
      </c>
      <c r="W34" s="461"/>
      <c r="X34" s="460"/>
      <c r="Y34" s="447" t="s">
        <v>716</v>
      </c>
      <c r="Z34" s="494">
        <v>10871.5</v>
      </c>
      <c r="AA34" s="485"/>
      <c r="AB34" s="486"/>
      <c r="AC34" s="487"/>
      <c r="AD34" s="488"/>
      <c r="AE34" s="489"/>
      <c r="AF34" s="484"/>
    </row>
    <row r="35" spans="1:32" s="473" customFormat="1" ht="12" hidden="1" customHeight="1">
      <c r="A35" s="479"/>
      <c r="B35" s="465"/>
      <c r="C35" s="465"/>
      <c r="D35" s="466"/>
      <c r="E35" s="466"/>
      <c r="F35" s="466"/>
      <c r="G35" s="466"/>
      <c r="I35" s="472"/>
      <c r="J35" s="460"/>
      <c r="K35" s="495" t="s">
        <v>182</v>
      </c>
      <c r="L35" s="446">
        <v>5257.3</v>
      </c>
      <c r="M35" s="490" t="s">
        <v>183</v>
      </c>
      <c r="N35" s="491">
        <v>5424.4</v>
      </c>
      <c r="O35" s="492" t="s">
        <v>184</v>
      </c>
      <c r="P35" s="446">
        <v>5809.4</v>
      </c>
      <c r="Q35" s="447" t="s">
        <v>185</v>
      </c>
      <c r="R35" s="446">
        <v>17525.099999999999</v>
      </c>
      <c r="S35" s="461"/>
      <c r="T35" s="481"/>
      <c r="U35" s="493" t="s">
        <v>186</v>
      </c>
      <c r="V35" s="446">
        <v>5121.6000000000004</v>
      </c>
      <c r="W35" s="461"/>
      <c r="X35" s="460"/>
      <c r="Y35" s="461"/>
      <c r="Z35" s="484"/>
      <c r="AA35" s="485"/>
      <c r="AB35" s="486"/>
      <c r="AC35" s="487"/>
      <c r="AD35" s="488"/>
      <c r="AE35" s="489"/>
      <c r="AF35" s="484"/>
    </row>
    <row r="36" spans="1:32" s="473" customFormat="1" ht="12" hidden="1" customHeight="1">
      <c r="A36" s="479"/>
      <c r="B36" s="465"/>
      <c r="C36" s="465"/>
      <c r="D36" s="466"/>
      <c r="E36" s="466"/>
      <c r="F36" s="466"/>
      <c r="G36" s="466"/>
      <c r="I36" s="472"/>
      <c r="J36" s="460"/>
      <c r="K36" s="495"/>
      <c r="L36" s="446"/>
      <c r="M36" s="490" t="s">
        <v>187</v>
      </c>
      <c r="N36" s="491">
        <v>5816.9</v>
      </c>
      <c r="O36" s="492" t="s">
        <v>188</v>
      </c>
      <c r="P36" s="446">
        <v>5341.9</v>
      </c>
      <c r="Q36" s="461"/>
      <c r="R36" s="460"/>
      <c r="S36" s="461"/>
      <c r="T36" s="496"/>
      <c r="U36" s="493" t="s">
        <v>189</v>
      </c>
      <c r="V36" s="446">
        <v>5417</v>
      </c>
      <c r="W36" s="461"/>
      <c r="X36" s="460"/>
      <c r="Y36" s="461"/>
      <c r="Z36" s="484"/>
      <c r="AA36" s="485"/>
      <c r="AB36" s="486"/>
      <c r="AC36" s="487"/>
      <c r="AD36" s="488"/>
      <c r="AE36" s="489"/>
      <c r="AF36" s="484"/>
    </row>
    <row r="37" spans="1:32" s="473" customFormat="1" ht="12" hidden="1" customHeight="1">
      <c r="A37" s="479"/>
      <c r="B37" s="465"/>
      <c r="C37" s="465"/>
      <c r="D37" s="466"/>
      <c r="E37" s="466"/>
      <c r="F37" s="466"/>
      <c r="G37" s="466"/>
      <c r="I37" s="472"/>
      <c r="J37" s="460"/>
      <c r="K37" s="495"/>
      <c r="L37" s="446"/>
      <c r="M37" s="490"/>
      <c r="N37" s="491"/>
      <c r="O37" s="492"/>
      <c r="P37" s="446"/>
      <c r="Q37" s="461"/>
      <c r="R37" s="460"/>
      <c r="S37" s="461"/>
      <c r="T37" s="496"/>
      <c r="U37" s="493" t="s">
        <v>190</v>
      </c>
      <c r="V37" s="446">
        <v>5612.6</v>
      </c>
      <c r="W37" s="461"/>
      <c r="X37" s="460"/>
      <c r="Y37" s="461"/>
      <c r="Z37" s="484"/>
      <c r="AA37" s="485"/>
      <c r="AB37" s="486"/>
      <c r="AC37" s="487"/>
      <c r="AD37" s="488"/>
      <c r="AE37" s="489"/>
      <c r="AF37" s="484"/>
    </row>
    <row r="38" spans="1:32" s="473" customFormat="1" ht="12" hidden="1" customHeight="1">
      <c r="A38" s="479"/>
      <c r="B38" s="465"/>
      <c r="C38" s="465"/>
      <c r="D38" s="466"/>
      <c r="E38" s="466"/>
      <c r="F38" s="466"/>
      <c r="G38" s="466"/>
      <c r="I38" s="472"/>
      <c r="J38" s="460"/>
      <c r="K38" s="495"/>
      <c r="L38" s="446"/>
      <c r="M38" s="490"/>
      <c r="N38" s="491"/>
      <c r="O38" s="492"/>
      <c r="P38" s="446"/>
      <c r="Q38" s="461"/>
      <c r="R38" s="460"/>
      <c r="S38" s="461"/>
      <c r="T38" s="496"/>
      <c r="U38" s="493" t="s">
        <v>191</v>
      </c>
      <c r="V38" s="446">
        <v>5537.6</v>
      </c>
      <c r="W38" s="461"/>
      <c r="X38" s="460"/>
      <c r="Y38" s="461"/>
      <c r="Z38" s="484"/>
      <c r="AA38" s="485"/>
      <c r="AB38" s="486"/>
      <c r="AC38" s="487"/>
      <c r="AD38" s="488"/>
      <c r="AE38" s="489"/>
      <c r="AF38" s="484"/>
    </row>
    <row r="39" spans="1:32" s="473" customFormat="1" ht="12.75" customHeight="1">
      <c r="A39" s="479" t="s">
        <v>192</v>
      </c>
      <c r="B39" s="465"/>
      <c r="C39" s="465">
        <f>SUM(J39:AF39)</f>
        <v>1188000</v>
      </c>
      <c r="D39" s="466"/>
      <c r="E39" s="466"/>
      <c r="F39" s="466"/>
      <c r="G39" s="466"/>
      <c r="I39" s="472"/>
      <c r="J39" s="446"/>
      <c r="K39" s="490"/>
      <c r="L39" s="446"/>
      <c r="M39" s="447"/>
      <c r="N39" s="497"/>
      <c r="O39" s="498"/>
      <c r="P39" s="446"/>
      <c r="Q39" s="447"/>
      <c r="R39" s="446"/>
      <c r="S39" s="447"/>
      <c r="T39" s="460">
        <f>SUM(T40:T60)</f>
        <v>628000</v>
      </c>
      <c r="U39" s="447"/>
      <c r="V39" s="460">
        <f>SUM(V40:V51)</f>
        <v>350000</v>
      </c>
      <c r="W39" s="447"/>
      <c r="X39" s="486">
        <f>SUM(X40:X46)</f>
        <v>210000</v>
      </c>
      <c r="Y39" s="487"/>
      <c r="Z39" s="484"/>
      <c r="AA39" s="485"/>
      <c r="AB39" s="486"/>
      <c r="AC39" s="487"/>
      <c r="AD39" s="497"/>
      <c r="AE39" s="498"/>
      <c r="AF39" s="484"/>
    </row>
    <row r="40" spans="1:32" s="473" customFormat="1" ht="12.75" hidden="1" customHeight="1">
      <c r="A40" s="479"/>
      <c r="B40" s="465"/>
      <c r="C40" s="465"/>
      <c r="D40" s="466"/>
      <c r="E40" s="466"/>
      <c r="F40" s="466"/>
      <c r="G40" s="466"/>
      <c r="I40" s="472"/>
      <c r="J40" s="446"/>
      <c r="K40" s="490"/>
      <c r="L40" s="446"/>
      <c r="M40" s="447"/>
      <c r="N40" s="497"/>
      <c r="O40" s="498"/>
      <c r="P40" s="446"/>
      <c r="Q40" s="447"/>
      <c r="R40" s="446"/>
      <c r="S40" s="447" t="s">
        <v>193</v>
      </c>
      <c r="T40" s="446">
        <v>30000</v>
      </c>
      <c r="U40" s="447" t="s">
        <v>194</v>
      </c>
      <c r="V40" s="446">
        <v>30000</v>
      </c>
      <c r="W40" s="447" t="s">
        <v>717</v>
      </c>
      <c r="X40" s="446">
        <v>30000</v>
      </c>
      <c r="Y40" s="487"/>
      <c r="Z40" s="484"/>
      <c r="AA40" s="485"/>
      <c r="AB40" s="486"/>
      <c r="AC40" s="487"/>
      <c r="AD40" s="497"/>
      <c r="AE40" s="498"/>
      <c r="AF40" s="484"/>
    </row>
    <row r="41" spans="1:32" s="473" customFormat="1" ht="12.75" hidden="1" customHeight="1">
      <c r="A41" s="479"/>
      <c r="B41" s="465"/>
      <c r="C41" s="465"/>
      <c r="D41" s="466"/>
      <c r="E41" s="466"/>
      <c r="F41" s="466"/>
      <c r="G41" s="466"/>
      <c r="I41" s="472"/>
      <c r="J41" s="446"/>
      <c r="K41" s="490"/>
      <c r="L41" s="446"/>
      <c r="M41" s="447"/>
      <c r="N41" s="497"/>
      <c r="O41" s="498"/>
      <c r="P41" s="446"/>
      <c r="Q41" s="447"/>
      <c r="R41" s="446"/>
      <c r="S41" s="447" t="s">
        <v>195</v>
      </c>
      <c r="T41" s="446">
        <v>30000</v>
      </c>
      <c r="U41" s="447" t="s">
        <v>196</v>
      </c>
      <c r="V41" s="446">
        <v>20000</v>
      </c>
      <c r="W41" s="447" t="s">
        <v>718</v>
      </c>
      <c r="X41" s="446">
        <v>30000</v>
      </c>
      <c r="Y41" s="487"/>
      <c r="Z41" s="484"/>
      <c r="AA41" s="485"/>
      <c r="AB41" s="486"/>
      <c r="AC41" s="487"/>
      <c r="AD41" s="497"/>
      <c r="AE41" s="498"/>
      <c r="AF41" s="484"/>
    </row>
    <row r="42" spans="1:32" s="473" customFormat="1" ht="12.75" hidden="1" customHeight="1">
      <c r="A42" s="479"/>
      <c r="B42" s="465"/>
      <c r="C42" s="465"/>
      <c r="D42" s="466"/>
      <c r="E42" s="466"/>
      <c r="F42" s="466"/>
      <c r="G42" s="466"/>
      <c r="I42" s="472"/>
      <c r="J42" s="446"/>
      <c r="K42" s="490"/>
      <c r="L42" s="446"/>
      <c r="M42" s="447"/>
      <c r="N42" s="497"/>
      <c r="O42" s="498"/>
      <c r="P42" s="446"/>
      <c r="Q42" s="447"/>
      <c r="R42" s="446"/>
      <c r="S42" s="447" t="s">
        <v>197</v>
      </c>
      <c r="T42" s="446">
        <v>30000</v>
      </c>
      <c r="U42" s="447" t="s">
        <v>198</v>
      </c>
      <c r="V42" s="446">
        <v>30000</v>
      </c>
      <c r="W42" s="447" t="s">
        <v>719</v>
      </c>
      <c r="X42" s="446">
        <v>30000</v>
      </c>
      <c r="Y42" s="487"/>
      <c r="Z42" s="484"/>
      <c r="AA42" s="485"/>
      <c r="AB42" s="486"/>
      <c r="AC42" s="487"/>
      <c r="AD42" s="497"/>
      <c r="AE42" s="498"/>
      <c r="AF42" s="484"/>
    </row>
    <row r="43" spans="1:32" s="473" customFormat="1" ht="12.75" hidden="1" customHeight="1">
      <c r="A43" s="479"/>
      <c r="B43" s="465"/>
      <c r="C43" s="465"/>
      <c r="D43" s="466"/>
      <c r="E43" s="466"/>
      <c r="F43" s="466"/>
      <c r="G43" s="466"/>
      <c r="I43" s="472"/>
      <c r="J43" s="446"/>
      <c r="K43" s="490"/>
      <c r="L43" s="446"/>
      <c r="M43" s="447"/>
      <c r="N43" s="497"/>
      <c r="O43" s="498"/>
      <c r="P43" s="446"/>
      <c r="Q43" s="447"/>
      <c r="R43" s="446"/>
      <c r="S43" s="447" t="s">
        <v>199</v>
      </c>
      <c r="T43" s="446">
        <v>30000</v>
      </c>
      <c r="U43" s="447" t="s">
        <v>200</v>
      </c>
      <c r="V43" s="446">
        <v>30000</v>
      </c>
      <c r="W43" s="447" t="s">
        <v>720</v>
      </c>
      <c r="X43" s="446">
        <v>30000</v>
      </c>
      <c r="Y43" s="487"/>
      <c r="Z43" s="484"/>
      <c r="AA43" s="485"/>
      <c r="AB43" s="486"/>
      <c r="AC43" s="487"/>
      <c r="AD43" s="497"/>
      <c r="AE43" s="498"/>
      <c r="AF43" s="484"/>
    </row>
    <row r="44" spans="1:32" s="473" customFormat="1" ht="12.75" hidden="1" customHeight="1">
      <c r="A44" s="479"/>
      <c r="B44" s="465"/>
      <c r="C44" s="465"/>
      <c r="D44" s="466"/>
      <c r="E44" s="466"/>
      <c r="F44" s="466"/>
      <c r="G44" s="466"/>
      <c r="I44" s="472"/>
      <c r="J44" s="446"/>
      <c r="K44" s="490"/>
      <c r="L44" s="446"/>
      <c r="M44" s="447"/>
      <c r="N44" s="497"/>
      <c r="O44" s="498"/>
      <c r="P44" s="446"/>
      <c r="Q44" s="447"/>
      <c r="R44" s="446"/>
      <c r="S44" s="447" t="s">
        <v>201</v>
      </c>
      <c r="T44" s="446">
        <v>30000</v>
      </c>
      <c r="U44" s="447" t="s">
        <v>202</v>
      </c>
      <c r="V44" s="446">
        <v>30000</v>
      </c>
      <c r="W44" s="447" t="s">
        <v>721</v>
      </c>
      <c r="X44" s="446">
        <v>30000</v>
      </c>
      <c r="Y44" s="487"/>
      <c r="Z44" s="484"/>
      <c r="AA44" s="485"/>
      <c r="AB44" s="486"/>
      <c r="AC44" s="487"/>
      <c r="AD44" s="497"/>
      <c r="AE44" s="498"/>
      <c r="AF44" s="484"/>
    </row>
    <row r="45" spans="1:32" s="473" customFormat="1" ht="12.75" hidden="1" customHeight="1">
      <c r="A45" s="479"/>
      <c r="B45" s="465"/>
      <c r="C45" s="465"/>
      <c r="D45" s="466"/>
      <c r="E45" s="466"/>
      <c r="F45" s="466"/>
      <c r="G45" s="466"/>
      <c r="I45" s="472"/>
      <c r="J45" s="446"/>
      <c r="K45" s="490"/>
      <c r="L45" s="446"/>
      <c r="M45" s="447"/>
      <c r="N45" s="497"/>
      <c r="O45" s="498"/>
      <c r="P45" s="446"/>
      <c r="Q45" s="447"/>
      <c r="R45" s="446"/>
      <c r="S45" s="447" t="s">
        <v>203</v>
      </c>
      <c r="T45" s="446">
        <v>30000</v>
      </c>
      <c r="U45" s="447" t="s">
        <v>204</v>
      </c>
      <c r="V45" s="446">
        <v>30000</v>
      </c>
      <c r="W45" s="447" t="s">
        <v>722</v>
      </c>
      <c r="X45" s="446">
        <v>30000</v>
      </c>
      <c r="Y45" s="487"/>
      <c r="Z45" s="484"/>
      <c r="AA45" s="485"/>
      <c r="AB45" s="486"/>
      <c r="AC45" s="487"/>
      <c r="AD45" s="497"/>
      <c r="AE45" s="498"/>
      <c r="AF45" s="484"/>
    </row>
    <row r="46" spans="1:32" s="473" customFormat="1" ht="12.75" hidden="1" customHeight="1">
      <c r="A46" s="479"/>
      <c r="B46" s="465"/>
      <c r="C46" s="465"/>
      <c r="D46" s="466"/>
      <c r="E46" s="466"/>
      <c r="F46" s="466"/>
      <c r="G46" s="466"/>
      <c r="I46" s="472"/>
      <c r="J46" s="446"/>
      <c r="K46" s="490"/>
      <c r="L46" s="446"/>
      <c r="M46" s="447"/>
      <c r="N46" s="497"/>
      <c r="O46" s="498"/>
      <c r="P46" s="446"/>
      <c r="Q46" s="447"/>
      <c r="R46" s="446"/>
      <c r="S46" s="447" t="s">
        <v>205</v>
      </c>
      <c r="T46" s="446">
        <v>30000</v>
      </c>
      <c r="U46" s="447" t="s">
        <v>206</v>
      </c>
      <c r="V46" s="446">
        <v>30000</v>
      </c>
      <c r="W46" s="447" t="s">
        <v>723</v>
      </c>
      <c r="X46" s="446">
        <v>30000</v>
      </c>
      <c r="Y46" s="487"/>
      <c r="Z46" s="484"/>
      <c r="AA46" s="485"/>
      <c r="AB46" s="486"/>
      <c r="AC46" s="487"/>
      <c r="AD46" s="497"/>
      <c r="AE46" s="498"/>
      <c r="AF46" s="484"/>
    </row>
    <row r="47" spans="1:32" s="473" customFormat="1" ht="12.75" hidden="1" customHeight="1">
      <c r="A47" s="479"/>
      <c r="B47" s="465"/>
      <c r="C47" s="465"/>
      <c r="D47" s="466"/>
      <c r="E47" s="466"/>
      <c r="F47" s="466"/>
      <c r="G47" s="466"/>
      <c r="I47" s="472"/>
      <c r="J47" s="446"/>
      <c r="K47" s="490"/>
      <c r="L47" s="446"/>
      <c r="M47" s="447"/>
      <c r="N47" s="497"/>
      <c r="O47" s="498"/>
      <c r="P47" s="446"/>
      <c r="Q47" s="447"/>
      <c r="R47" s="446"/>
      <c r="S47" s="447" t="s">
        <v>207</v>
      </c>
      <c r="T47" s="446">
        <v>28000</v>
      </c>
      <c r="U47" s="447" t="s">
        <v>208</v>
      </c>
      <c r="V47" s="446">
        <v>30000</v>
      </c>
      <c r="W47" s="447"/>
      <c r="X47" s="486"/>
      <c r="Y47" s="487"/>
      <c r="Z47" s="484"/>
      <c r="AA47" s="485"/>
      <c r="AB47" s="486"/>
      <c r="AC47" s="487"/>
      <c r="AD47" s="497"/>
      <c r="AE47" s="498"/>
      <c r="AF47" s="484"/>
    </row>
    <row r="48" spans="1:32" s="473" customFormat="1" ht="12.75" hidden="1" customHeight="1">
      <c r="A48" s="479"/>
      <c r="B48" s="465"/>
      <c r="C48" s="465"/>
      <c r="D48" s="466"/>
      <c r="E48" s="466"/>
      <c r="F48" s="466"/>
      <c r="G48" s="466"/>
      <c r="I48" s="472"/>
      <c r="J48" s="446"/>
      <c r="K48" s="490"/>
      <c r="L48" s="446"/>
      <c r="M48" s="447"/>
      <c r="N48" s="497"/>
      <c r="O48" s="498"/>
      <c r="P48" s="446"/>
      <c r="Q48" s="447"/>
      <c r="R48" s="446"/>
      <c r="S48" s="447" t="s">
        <v>209</v>
      </c>
      <c r="T48" s="446">
        <v>30000</v>
      </c>
      <c r="U48" s="447" t="s">
        <v>210</v>
      </c>
      <c r="V48" s="446">
        <v>30000</v>
      </c>
      <c r="W48" s="447"/>
      <c r="X48" s="486"/>
      <c r="Y48" s="487"/>
      <c r="Z48" s="484"/>
      <c r="AA48" s="485"/>
      <c r="AB48" s="486"/>
      <c r="AC48" s="487"/>
      <c r="AD48" s="497"/>
      <c r="AE48" s="498"/>
      <c r="AF48" s="484"/>
    </row>
    <row r="49" spans="1:32" s="473" customFormat="1" ht="12.75" hidden="1" customHeight="1">
      <c r="A49" s="479"/>
      <c r="B49" s="465"/>
      <c r="C49" s="465"/>
      <c r="D49" s="466"/>
      <c r="E49" s="466"/>
      <c r="F49" s="466"/>
      <c r="G49" s="466"/>
      <c r="I49" s="472"/>
      <c r="J49" s="446"/>
      <c r="K49" s="490"/>
      <c r="L49" s="446"/>
      <c r="M49" s="447"/>
      <c r="N49" s="497"/>
      <c r="O49" s="498"/>
      <c r="P49" s="446"/>
      <c r="Q49" s="447"/>
      <c r="R49" s="446"/>
      <c r="S49" s="447" t="s">
        <v>211</v>
      </c>
      <c r="T49" s="446">
        <v>30000</v>
      </c>
      <c r="U49" s="447" t="s">
        <v>212</v>
      </c>
      <c r="V49" s="446">
        <v>30000</v>
      </c>
      <c r="W49" s="447"/>
      <c r="X49" s="486"/>
      <c r="Y49" s="487"/>
      <c r="Z49" s="484"/>
      <c r="AA49" s="485"/>
      <c r="AB49" s="486"/>
      <c r="AC49" s="487"/>
      <c r="AD49" s="497"/>
      <c r="AE49" s="498"/>
      <c r="AF49" s="484"/>
    </row>
    <row r="50" spans="1:32" s="473" customFormat="1" ht="12.75" hidden="1" customHeight="1">
      <c r="A50" s="479"/>
      <c r="B50" s="465"/>
      <c r="C50" s="465"/>
      <c r="D50" s="466"/>
      <c r="E50" s="466"/>
      <c r="F50" s="466"/>
      <c r="G50" s="466"/>
      <c r="I50" s="472"/>
      <c r="J50" s="446"/>
      <c r="K50" s="490"/>
      <c r="L50" s="446"/>
      <c r="M50" s="447"/>
      <c r="N50" s="497"/>
      <c r="O50" s="498"/>
      <c r="P50" s="446"/>
      <c r="Q50" s="447"/>
      <c r="R50" s="446"/>
      <c r="S50" s="447" t="s">
        <v>213</v>
      </c>
      <c r="T50" s="446">
        <v>30000</v>
      </c>
      <c r="U50" s="447" t="s">
        <v>214</v>
      </c>
      <c r="V50" s="446">
        <v>30000</v>
      </c>
      <c r="W50" s="447"/>
      <c r="X50" s="486"/>
      <c r="Y50" s="487"/>
      <c r="Z50" s="484"/>
      <c r="AA50" s="485"/>
      <c r="AB50" s="486"/>
      <c r="AC50" s="487"/>
      <c r="AD50" s="497"/>
      <c r="AE50" s="498"/>
      <c r="AF50" s="484"/>
    </row>
    <row r="51" spans="1:32" s="473" customFormat="1" ht="12.75" hidden="1" customHeight="1">
      <c r="A51" s="479"/>
      <c r="B51" s="465"/>
      <c r="C51" s="465"/>
      <c r="D51" s="466"/>
      <c r="E51" s="466"/>
      <c r="F51" s="466"/>
      <c r="G51" s="466"/>
      <c r="I51" s="472"/>
      <c r="J51" s="446"/>
      <c r="K51" s="490"/>
      <c r="L51" s="446"/>
      <c r="M51" s="447"/>
      <c r="N51" s="497"/>
      <c r="O51" s="498"/>
      <c r="P51" s="446"/>
      <c r="Q51" s="447"/>
      <c r="R51" s="446"/>
      <c r="S51" s="447" t="s">
        <v>215</v>
      </c>
      <c r="T51" s="446">
        <v>30000</v>
      </c>
      <c r="U51" s="447" t="s">
        <v>216</v>
      </c>
      <c r="V51" s="446">
        <v>30000</v>
      </c>
      <c r="W51" s="447"/>
      <c r="X51" s="486"/>
      <c r="Y51" s="487"/>
      <c r="Z51" s="484"/>
      <c r="AA51" s="485"/>
      <c r="AB51" s="486"/>
      <c r="AC51" s="487"/>
      <c r="AD51" s="497"/>
      <c r="AE51" s="498"/>
      <c r="AF51" s="484"/>
    </row>
    <row r="52" spans="1:32" s="473" customFormat="1" ht="12.75" hidden="1" customHeight="1">
      <c r="A52" s="479"/>
      <c r="B52" s="465"/>
      <c r="C52" s="465"/>
      <c r="D52" s="466"/>
      <c r="E52" s="466"/>
      <c r="F52" s="466"/>
      <c r="G52" s="466"/>
      <c r="I52" s="472"/>
      <c r="J52" s="446"/>
      <c r="K52" s="490"/>
      <c r="L52" s="446"/>
      <c r="M52" s="447"/>
      <c r="N52" s="497"/>
      <c r="O52" s="498"/>
      <c r="P52" s="446"/>
      <c r="Q52" s="447"/>
      <c r="R52" s="446"/>
      <c r="S52" s="447" t="s">
        <v>217</v>
      </c>
      <c r="T52" s="446">
        <v>30000</v>
      </c>
      <c r="U52" s="447"/>
      <c r="V52" s="446"/>
      <c r="W52" s="447"/>
      <c r="X52" s="486"/>
      <c r="Y52" s="487"/>
      <c r="Z52" s="484"/>
      <c r="AA52" s="485"/>
      <c r="AB52" s="486"/>
      <c r="AC52" s="487"/>
      <c r="AD52" s="497"/>
      <c r="AE52" s="498"/>
      <c r="AF52" s="484"/>
    </row>
    <row r="53" spans="1:32" s="473" customFormat="1" ht="12.75" hidden="1" customHeight="1">
      <c r="A53" s="479"/>
      <c r="B53" s="465"/>
      <c r="C53" s="465"/>
      <c r="D53" s="466"/>
      <c r="E53" s="466"/>
      <c r="F53" s="466"/>
      <c r="G53" s="466"/>
      <c r="I53" s="472"/>
      <c r="J53" s="446"/>
      <c r="K53" s="490"/>
      <c r="L53" s="446"/>
      <c r="M53" s="447"/>
      <c r="N53" s="497"/>
      <c r="O53" s="498"/>
      <c r="P53" s="446"/>
      <c r="Q53" s="447"/>
      <c r="R53" s="446"/>
      <c r="S53" s="447" t="s">
        <v>218</v>
      </c>
      <c r="T53" s="446">
        <v>30000</v>
      </c>
      <c r="U53" s="447"/>
      <c r="V53" s="446"/>
      <c r="W53" s="447"/>
      <c r="X53" s="486"/>
      <c r="Y53" s="487"/>
      <c r="Z53" s="484"/>
      <c r="AA53" s="485"/>
      <c r="AB53" s="486"/>
      <c r="AC53" s="487"/>
      <c r="AD53" s="497"/>
      <c r="AE53" s="498"/>
      <c r="AF53" s="484"/>
    </row>
    <row r="54" spans="1:32" s="473" customFormat="1" ht="12.75" hidden="1" customHeight="1">
      <c r="A54" s="479"/>
      <c r="B54" s="465"/>
      <c r="C54" s="465"/>
      <c r="D54" s="466"/>
      <c r="E54" s="466"/>
      <c r="F54" s="466"/>
      <c r="G54" s="466"/>
      <c r="I54" s="472"/>
      <c r="J54" s="446"/>
      <c r="K54" s="490"/>
      <c r="L54" s="446"/>
      <c r="M54" s="447"/>
      <c r="N54" s="497"/>
      <c r="O54" s="498"/>
      <c r="P54" s="446"/>
      <c r="Q54" s="447"/>
      <c r="R54" s="446"/>
      <c r="S54" s="447" t="s">
        <v>219</v>
      </c>
      <c r="T54" s="446">
        <v>30000</v>
      </c>
      <c r="U54" s="447"/>
      <c r="V54" s="446"/>
      <c r="W54" s="447"/>
      <c r="X54" s="486"/>
      <c r="Y54" s="487"/>
      <c r="Z54" s="484"/>
      <c r="AA54" s="485"/>
      <c r="AB54" s="486"/>
      <c r="AC54" s="487"/>
      <c r="AD54" s="497"/>
      <c r="AE54" s="498"/>
      <c r="AF54" s="484"/>
    </row>
    <row r="55" spans="1:32" s="473" customFormat="1" ht="12.75" hidden="1" customHeight="1">
      <c r="A55" s="479"/>
      <c r="B55" s="465"/>
      <c r="C55" s="465"/>
      <c r="D55" s="466"/>
      <c r="E55" s="466"/>
      <c r="F55" s="466"/>
      <c r="G55" s="466"/>
      <c r="I55" s="472"/>
      <c r="J55" s="446"/>
      <c r="K55" s="490"/>
      <c r="L55" s="446"/>
      <c r="M55" s="447"/>
      <c r="N55" s="497"/>
      <c r="O55" s="498"/>
      <c r="P55" s="446"/>
      <c r="Q55" s="447"/>
      <c r="R55" s="446"/>
      <c r="S55" s="447" t="s">
        <v>220</v>
      </c>
      <c r="T55" s="446">
        <v>30000</v>
      </c>
      <c r="U55" s="447"/>
      <c r="V55" s="446"/>
      <c r="W55" s="447"/>
      <c r="X55" s="486"/>
      <c r="Y55" s="487"/>
      <c r="Z55" s="484"/>
      <c r="AA55" s="485"/>
      <c r="AB55" s="486"/>
      <c r="AC55" s="487"/>
      <c r="AD55" s="497"/>
      <c r="AE55" s="498"/>
      <c r="AF55" s="484"/>
    </row>
    <row r="56" spans="1:32" s="473" customFormat="1" ht="12.75" hidden="1" customHeight="1">
      <c r="A56" s="479"/>
      <c r="B56" s="465"/>
      <c r="C56" s="465"/>
      <c r="D56" s="466"/>
      <c r="E56" s="466"/>
      <c r="F56" s="466"/>
      <c r="G56" s="466"/>
      <c r="I56" s="472"/>
      <c r="J56" s="446"/>
      <c r="K56" s="490"/>
      <c r="L56" s="446"/>
      <c r="M56" s="447"/>
      <c r="N56" s="497"/>
      <c r="O56" s="498"/>
      <c r="P56" s="446"/>
      <c r="Q56" s="447"/>
      <c r="R56" s="446"/>
      <c r="S56" s="447" t="s">
        <v>221</v>
      </c>
      <c r="T56" s="446">
        <v>30000</v>
      </c>
      <c r="U56" s="447"/>
      <c r="V56" s="446"/>
      <c r="W56" s="447"/>
      <c r="X56" s="486"/>
      <c r="Y56" s="487"/>
      <c r="Z56" s="484"/>
      <c r="AA56" s="485"/>
      <c r="AB56" s="486"/>
      <c r="AC56" s="487"/>
      <c r="AD56" s="497"/>
      <c r="AE56" s="498"/>
      <c r="AF56" s="484"/>
    </row>
    <row r="57" spans="1:32" s="473" customFormat="1" ht="12.75" hidden="1" customHeight="1">
      <c r="A57" s="479"/>
      <c r="B57" s="465"/>
      <c r="C57" s="465"/>
      <c r="D57" s="466"/>
      <c r="E57" s="466"/>
      <c r="F57" s="466"/>
      <c r="G57" s="466"/>
      <c r="I57" s="472"/>
      <c r="J57" s="446"/>
      <c r="K57" s="490"/>
      <c r="L57" s="446"/>
      <c r="M57" s="447"/>
      <c r="N57" s="497"/>
      <c r="O57" s="498"/>
      <c r="P57" s="446"/>
      <c r="Q57" s="447"/>
      <c r="R57" s="446"/>
      <c r="S57" s="447" t="s">
        <v>222</v>
      </c>
      <c r="T57" s="446">
        <v>30000</v>
      </c>
      <c r="U57" s="447"/>
      <c r="V57" s="446"/>
      <c r="W57" s="447"/>
      <c r="X57" s="486"/>
      <c r="Y57" s="487"/>
      <c r="Z57" s="484"/>
      <c r="AA57" s="485"/>
      <c r="AB57" s="486"/>
      <c r="AC57" s="487"/>
      <c r="AD57" s="497"/>
      <c r="AE57" s="498"/>
      <c r="AF57" s="484"/>
    </row>
    <row r="58" spans="1:32" s="473" customFormat="1" ht="12.75" hidden="1" customHeight="1">
      <c r="A58" s="479"/>
      <c r="B58" s="465"/>
      <c r="C58" s="465"/>
      <c r="D58" s="466"/>
      <c r="E58" s="466"/>
      <c r="F58" s="466"/>
      <c r="G58" s="466"/>
      <c r="I58" s="472"/>
      <c r="J58" s="446"/>
      <c r="K58" s="490"/>
      <c r="L58" s="446"/>
      <c r="M58" s="447"/>
      <c r="N58" s="497"/>
      <c r="O58" s="498"/>
      <c r="P58" s="446"/>
      <c r="Q58" s="447"/>
      <c r="R58" s="446"/>
      <c r="S58" s="447" t="s">
        <v>223</v>
      </c>
      <c r="T58" s="446">
        <v>30000</v>
      </c>
      <c r="U58" s="447"/>
      <c r="V58" s="446"/>
      <c r="W58" s="447"/>
      <c r="X58" s="486"/>
      <c r="Y58" s="487"/>
      <c r="Z58" s="484"/>
      <c r="AA58" s="485"/>
      <c r="AB58" s="486"/>
      <c r="AC58" s="487"/>
      <c r="AD58" s="497"/>
      <c r="AE58" s="498"/>
      <c r="AF58" s="484"/>
    </row>
    <row r="59" spans="1:32" s="473" customFormat="1" ht="12.75" hidden="1" customHeight="1">
      <c r="A59" s="479"/>
      <c r="B59" s="465"/>
      <c r="C59" s="465"/>
      <c r="D59" s="466"/>
      <c r="E59" s="466"/>
      <c r="F59" s="466"/>
      <c r="G59" s="466"/>
      <c r="I59" s="472"/>
      <c r="J59" s="446"/>
      <c r="K59" s="490"/>
      <c r="L59" s="446"/>
      <c r="M59" s="447"/>
      <c r="N59" s="497"/>
      <c r="O59" s="498"/>
      <c r="P59" s="446"/>
      <c r="Q59" s="447"/>
      <c r="R59" s="446"/>
      <c r="S59" s="447" t="s">
        <v>224</v>
      </c>
      <c r="T59" s="446">
        <v>30000</v>
      </c>
      <c r="U59" s="447"/>
      <c r="V59" s="446"/>
      <c r="W59" s="447"/>
      <c r="X59" s="486"/>
      <c r="Y59" s="487"/>
      <c r="Z59" s="484"/>
      <c r="AA59" s="485"/>
      <c r="AB59" s="486"/>
      <c r="AC59" s="487"/>
      <c r="AD59" s="497"/>
      <c r="AE59" s="498"/>
      <c r="AF59" s="484"/>
    </row>
    <row r="60" spans="1:32" s="473" customFormat="1" ht="12.75" hidden="1" customHeight="1">
      <c r="A60" s="479"/>
      <c r="B60" s="465"/>
      <c r="C60" s="465"/>
      <c r="D60" s="466"/>
      <c r="E60" s="466"/>
      <c r="F60" s="466"/>
      <c r="G60" s="466"/>
      <c r="I60" s="472"/>
      <c r="J60" s="446"/>
      <c r="K60" s="490"/>
      <c r="L60" s="446"/>
      <c r="M60" s="447"/>
      <c r="N60" s="497"/>
      <c r="O60" s="498"/>
      <c r="P60" s="446"/>
      <c r="Q60" s="447"/>
      <c r="R60" s="446"/>
      <c r="S60" s="447" t="s">
        <v>225</v>
      </c>
      <c r="T60" s="446">
        <v>30000</v>
      </c>
      <c r="U60" s="447"/>
      <c r="V60" s="446"/>
      <c r="W60" s="447"/>
      <c r="X60" s="486"/>
      <c r="Y60" s="487"/>
      <c r="Z60" s="484"/>
      <c r="AA60" s="485"/>
      <c r="AB60" s="486"/>
      <c r="AC60" s="487"/>
      <c r="AD60" s="497"/>
      <c r="AE60" s="498"/>
      <c r="AF60" s="484"/>
    </row>
    <row r="61" spans="1:32" s="473" customFormat="1" ht="12" customHeight="1">
      <c r="A61" s="466" t="s">
        <v>226</v>
      </c>
      <c r="B61" s="465"/>
      <c r="C61" s="465">
        <f>SUM(J61:AF61)</f>
        <v>1868925</v>
      </c>
      <c r="D61" s="466"/>
      <c r="E61" s="466"/>
      <c r="F61" s="466"/>
      <c r="G61" s="466"/>
      <c r="I61" s="472"/>
      <c r="J61" s="446"/>
      <c r="K61" s="490"/>
      <c r="L61" s="446"/>
      <c r="M61" s="447"/>
      <c r="N61" s="446"/>
      <c r="O61" s="447"/>
      <c r="P61" s="446"/>
      <c r="Q61" s="447"/>
      <c r="R61" s="446"/>
      <c r="S61" s="461"/>
      <c r="T61" s="460">
        <f>SUM(T62)</f>
        <v>881535</v>
      </c>
      <c r="U61" s="447"/>
      <c r="V61" s="446"/>
      <c r="W61" s="447"/>
      <c r="X61" s="446"/>
      <c r="Y61" s="447"/>
      <c r="Z61" s="486">
        <f>Z62</f>
        <v>987390</v>
      </c>
      <c r="AA61" s="447"/>
      <c r="AB61" s="446"/>
      <c r="AC61" s="447"/>
      <c r="AD61" s="460"/>
      <c r="AE61" s="461"/>
      <c r="AF61" s="446"/>
    </row>
    <row r="62" spans="1:32" s="473" customFormat="1" ht="12" hidden="1" customHeight="1">
      <c r="A62" s="466"/>
      <c r="B62" s="465"/>
      <c r="C62" s="465"/>
      <c r="D62" s="466"/>
      <c r="E62" s="466"/>
      <c r="F62" s="466"/>
      <c r="G62" s="466"/>
      <c r="I62" s="472"/>
      <c r="J62" s="446"/>
      <c r="K62" s="490"/>
      <c r="L62" s="446"/>
      <c r="M62" s="447"/>
      <c r="N62" s="446"/>
      <c r="O62" s="447"/>
      <c r="P62" s="446"/>
      <c r="Q62" s="447"/>
      <c r="R62" s="446"/>
      <c r="S62" s="447" t="s">
        <v>219</v>
      </c>
      <c r="T62" s="446">
        <v>881535</v>
      </c>
      <c r="U62" s="447"/>
      <c r="V62" s="446"/>
      <c r="W62" s="447"/>
      <c r="X62" s="446"/>
      <c r="Y62" s="447" t="s">
        <v>724</v>
      </c>
      <c r="Z62" s="446">
        <v>987390</v>
      </c>
      <c r="AA62" s="447"/>
      <c r="AB62" s="446"/>
      <c r="AC62" s="447"/>
      <c r="AD62" s="460"/>
      <c r="AE62" s="461"/>
      <c r="AF62" s="446"/>
    </row>
    <row r="63" spans="1:32" s="473" customFormat="1">
      <c r="A63" s="474" t="s">
        <v>227</v>
      </c>
      <c r="B63" s="465"/>
      <c r="C63" s="465"/>
      <c r="D63" s="466"/>
      <c r="E63" s="466"/>
      <c r="F63" s="466"/>
      <c r="G63" s="466"/>
      <c r="I63" s="472"/>
      <c r="J63" s="446"/>
      <c r="K63" s="490"/>
      <c r="L63" s="446"/>
      <c r="M63" s="447"/>
      <c r="N63" s="446"/>
      <c r="O63" s="447"/>
      <c r="P63" s="446"/>
      <c r="Q63" s="447"/>
      <c r="R63" s="446"/>
      <c r="S63" s="447"/>
      <c r="T63" s="446"/>
      <c r="U63" s="447"/>
      <c r="V63" s="446"/>
      <c r="W63" s="447"/>
      <c r="X63" s="446"/>
      <c r="Y63" s="447"/>
      <c r="Z63" s="446"/>
      <c r="AA63" s="447"/>
      <c r="AB63" s="446"/>
      <c r="AC63" s="447"/>
      <c r="AD63" s="446"/>
      <c r="AE63" s="447"/>
      <c r="AF63" s="470"/>
    </row>
    <row r="64" spans="1:32" s="473" customFormat="1" ht="12" customHeight="1">
      <c r="A64" s="466" t="s">
        <v>228</v>
      </c>
      <c r="B64" s="465"/>
      <c r="C64" s="465">
        <f>SUM(J64:AF64)</f>
        <v>525360</v>
      </c>
      <c r="D64" s="466"/>
      <c r="E64" s="466"/>
      <c r="F64" s="466"/>
      <c r="G64" s="466"/>
      <c r="I64" s="472"/>
      <c r="J64" s="446"/>
      <c r="K64" s="490"/>
      <c r="L64" s="446"/>
      <c r="M64" s="447"/>
      <c r="N64" s="460">
        <f>SUM(N65)</f>
        <v>9500</v>
      </c>
      <c r="O64" s="447"/>
      <c r="P64" s="446"/>
      <c r="Q64" s="447"/>
      <c r="R64" s="460">
        <f>SUM(R65)</f>
        <v>4800</v>
      </c>
      <c r="S64" s="447"/>
      <c r="T64" s="460">
        <f>SUM(T65)</f>
        <v>187720</v>
      </c>
      <c r="U64" s="447"/>
      <c r="V64" s="446"/>
      <c r="W64" s="447"/>
      <c r="X64" s="486">
        <f>SUM(X65:X67)</f>
        <v>168540</v>
      </c>
      <c r="Y64" s="447"/>
      <c r="Z64" s="486">
        <f>Z65</f>
        <v>154800</v>
      </c>
      <c r="AA64" s="487"/>
      <c r="AB64" s="486"/>
      <c r="AC64" s="487"/>
      <c r="AD64" s="497"/>
      <c r="AE64" s="498"/>
      <c r="AF64" s="486"/>
    </row>
    <row r="65" spans="1:32" s="473" customFormat="1" ht="12" hidden="1" customHeight="1">
      <c r="A65" s="466"/>
      <c r="B65" s="465"/>
      <c r="C65" s="465"/>
      <c r="D65" s="466"/>
      <c r="E65" s="466"/>
      <c r="F65" s="466"/>
      <c r="G65" s="466"/>
      <c r="I65" s="472"/>
      <c r="J65" s="446"/>
      <c r="K65" s="490"/>
      <c r="L65" s="446"/>
      <c r="M65" s="490" t="s">
        <v>229</v>
      </c>
      <c r="N65" s="446">
        <v>9500</v>
      </c>
      <c r="O65" s="447"/>
      <c r="P65" s="446"/>
      <c r="Q65" s="447" t="s">
        <v>230</v>
      </c>
      <c r="R65" s="446">
        <v>4800</v>
      </c>
      <c r="S65" s="447" t="s">
        <v>231</v>
      </c>
      <c r="T65" s="446">
        <v>187720</v>
      </c>
      <c r="U65" s="447"/>
      <c r="V65" s="446"/>
      <c r="W65" s="447" t="s">
        <v>725</v>
      </c>
      <c r="X65" s="446">
        <v>162540</v>
      </c>
      <c r="Y65" s="447" t="s">
        <v>726</v>
      </c>
      <c r="Z65" s="446">
        <v>154800</v>
      </c>
      <c r="AA65" s="487"/>
      <c r="AB65" s="486"/>
      <c r="AC65" s="487"/>
      <c r="AD65" s="497"/>
      <c r="AE65" s="498"/>
      <c r="AF65" s="486"/>
    </row>
    <row r="66" spans="1:32" s="473" customFormat="1" ht="12" hidden="1" customHeight="1">
      <c r="A66" s="466"/>
      <c r="B66" s="465"/>
      <c r="C66" s="465"/>
      <c r="D66" s="466"/>
      <c r="E66" s="466"/>
      <c r="F66" s="466"/>
      <c r="G66" s="466"/>
      <c r="I66" s="472"/>
      <c r="J66" s="446"/>
      <c r="K66" s="490"/>
      <c r="L66" s="446"/>
      <c r="M66" s="490"/>
      <c r="N66" s="446"/>
      <c r="O66" s="447"/>
      <c r="P66" s="446"/>
      <c r="Q66" s="447"/>
      <c r="R66" s="446"/>
      <c r="S66" s="447"/>
      <c r="T66" s="446"/>
      <c r="U66" s="447"/>
      <c r="V66" s="446"/>
      <c r="W66" s="447" t="s">
        <v>727</v>
      </c>
      <c r="X66" s="446">
        <v>6000</v>
      </c>
      <c r="Y66" s="447"/>
      <c r="Z66" s="486"/>
      <c r="AA66" s="487"/>
      <c r="AB66" s="486"/>
      <c r="AC66" s="487"/>
      <c r="AD66" s="497"/>
      <c r="AE66" s="498"/>
      <c r="AF66" s="486"/>
    </row>
    <row r="67" spans="1:32" s="473" customFormat="1" ht="12" hidden="1" customHeight="1">
      <c r="A67" s="466" t="s">
        <v>232</v>
      </c>
      <c r="B67" s="465"/>
      <c r="C67" s="465">
        <f>SUM(J67:AF67)</f>
        <v>0</v>
      </c>
      <c r="D67" s="466"/>
      <c r="E67" s="466"/>
      <c r="F67" s="466"/>
      <c r="G67" s="466"/>
      <c r="I67" s="472"/>
      <c r="J67" s="446"/>
      <c r="K67" s="490"/>
      <c r="L67" s="446"/>
      <c r="M67" s="447"/>
      <c r="N67" s="446"/>
      <c r="O67" s="447"/>
      <c r="P67" s="446"/>
      <c r="Q67" s="447"/>
      <c r="R67" s="446"/>
      <c r="S67" s="447"/>
      <c r="T67" s="446"/>
      <c r="U67" s="447"/>
      <c r="V67" s="446"/>
      <c r="W67" s="447"/>
      <c r="X67" s="446"/>
      <c r="Y67" s="447"/>
      <c r="Z67" s="446"/>
      <c r="AA67" s="447"/>
      <c r="AB67" s="446"/>
      <c r="AC67" s="447"/>
      <c r="AD67" s="446"/>
      <c r="AE67" s="447"/>
      <c r="AF67" s="446"/>
    </row>
    <row r="68" spans="1:32" s="473" customFormat="1" ht="12" hidden="1" customHeight="1">
      <c r="A68" s="466" t="s">
        <v>233</v>
      </c>
      <c r="B68" s="465"/>
      <c r="C68" s="465">
        <f>SUM(J68:AF68)</f>
        <v>0</v>
      </c>
      <c r="D68" s="466"/>
      <c r="E68" s="466"/>
      <c r="F68" s="466"/>
      <c r="G68" s="466"/>
      <c r="I68" s="472"/>
      <c r="J68" s="446"/>
      <c r="K68" s="490"/>
      <c r="L68" s="446"/>
      <c r="M68" s="447"/>
      <c r="N68" s="446"/>
      <c r="O68" s="447"/>
      <c r="P68" s="446"/>
      <c r="Q68" s="447"/>
      <c r="R68" s="446"/>
      <c r="S68" s="447"/>
      <c r="T68" s="446"/>
      <c r="U68" s="447"/>
      <c r="V68" s="462"/>
      <c r="W68" s="463"/>
      <c r="X68" s="446"/>
      <c r="Y68" s="447"/>
      <c r="Z68" s="446"/>
      <c r="AA68" s="447"/>
      <c r="AB68" s="462"/>
      <c r="AC68" s="463"/>
      <c r="AD68" s="446"/>
      <c r="AE68" s="447"/>
      <c r="AF68" s="499"/>
    </row>
    <row r="69" spans="1:32" s="473" customFormat="1" ht="12" hidden="1" customHeight="1">
      <c r="A69" s="466" t="s">
        <v>234</v>
      </c>
      <c r="B69" s="465"/>
      <c r="C69" s="465">
        <f>SUM(J69:AF69)</f>
        <v>0</v>
      </c>
      <c r="D69" s="466"/>
      <c r="E69" s="466"/>
      <c r="F69" s="466"/>
      <c r="G69" s="466"/>
      <c r="I69" s="472"/>
      <c r="J69" s="446"/>
      <c r="K69" s="490"/>
      <c r="L69" s="446"/>
      <c r="M69" s="447"/>
      <c r="N69" s="446"/>
      <c r="O69" s="447"/>
      <c r="P69" s="446"/>
      <c r="Q69" s="447"/>
      <c r="R69" s="446"/>
      <c r="S69" s="447"/>
      <c r="T69" s="446"/>
      <c r="U69" s="447"/>
      <c r="V69" s="446"/>
      <c r="W69" s="447"/>
      <c r="X69" s="486"/>
      <c r="Y69" s="487"/>
      <c r="Z69" s="446"/>
      <c r="AA69" s="447"/>
      <c r="AB69" s="446"/>
      <c r="AC69" s="447"/>
      <c r="AD69" s="446"/>
      <c r="AE69" s="447"/>
      <c r="AF69" s="488"/>
    </row>
    <row r="70" spans="1:32" s="473" customFormat="1" ht="12" hidden="1" customHeight="1">
      <c r="A70" s="466" t="s">
        <v>235</v>
      </c>
      <c r="B70" s="465"/>
      <c r="C70" s="465"/>
      <c r="D70" s="466"/>
      <c r="E70" s="466"/>
      <c r="F70" s="466"/>
      <c r="G70" s="466"/>
      <c r="I70" s="472"/>
      <c r="J70" s="446"/>
      <c r="K70" s="490"/>
      <c r="L70" s="446"/>
      <c r="M70" s="447"/>
      <c r="N70" s="446"/>
      <c r="O70" s="447"/>
      <c r="P70" s="446"/>
      <c r="Q70" s="447"/>
      <c r="R70" s="446"/>
      <c r="S70" s="447"/>
      <c r="T70" s="446"/>
      <c r="U70" s="447"/>
      <c r="V70" s="446"/>
      <c r="W70" s="447"/>
      <c r="X70" s="446"/>
      <c r="Y70" s="447"/>
      <c r="Z70" s="446"/>
      <c r="AA70" s="447"/>
      <c r="AB70" s="446"/>
      <c r="AC70" s="447"/>
      <c r="AD70" s="446"/>
      <c r="AE70" s="447"/>
      <c r="AF70" s="446"/>
    </row>
    <row r="71" spans="1:32" s="473" customFormat="1" ht="12" hidden="1" customHeight="1">
      <c r="A71" s="466" t="s">
        <v>236</v>
      </c>
      <c r="B71" s="465"/>
      <c r="C71" s="465"/>
      <c r="D71" s="466"/>
      <c r="E71" s="466"/>
      <c r="F71" s="466"/>
      <c r="G71" s="466"/>
      <c r="I71" s="472"/>
      <c r="J71" s="446"/>
      <c r="K71" s="490"/>
      <c r="L71" s="446"/>
      <c r="M71" s="447"/>
      <c r="N71" s="446"/>
      <c r="O71" s="447"/>
      <c r="P71" s="446"/>
      <c r="Q71" s="447"/>
      <c r="R71" s="446"/>
      <c r="S71" s="447"/>
      <c r="T71" s="446"/>
      <c r="U71" s="447"/>
      <c r="V71" s="446"/>
      <c r="W71" s="447"/>
      <c r="X71" s="446"/>
      <c r="Y71" s="447"/>
      <c r="Z71" s="446"/>
      <c r="AA71" s="447"/>
      <c r="AB71" s="446"/>
      <c r="AC71" s="447"/>
      <c r="AD71" s="446"/>
      <c r="AE71" s="447"/>
      <c r="AF71" s="446"/>
    </row>
    <row r="72" spans="1:32" s="473" customFormat="1" ht="12" customHeight="1">
      <c r="A72" s="466" t="s">
        <v>237</v>
      </c>
      <c r="B72" s="465"/>
      <c r="C72" s="465">
        <f>SUM(J72:AF72)</f>
        <v>68000</v>
      </c>
      <c r="D72" s="466"/>
      <c r="E72" s="466"/>
      <c r="F72" s="466"/>
      <c r="G72" s="466"/>
      <c r="I72" s="472"/>
      <c r="J72" s="446"/>
      <c r="K72" s="490"/>
      <c r="L72" s="446"/>
      <c r="M72" s="447"/>
      <c r="N72" s="460">
        <f>SUM(N73)</f>
        <v>68000</v>
      </c>
      <c r="O72" s="447"/>
      <c r="P72" s="446"/>
      <c r="Q72" s="447"/>
      <c r="R72" s="446"/>
      <c r="S72" s="447"/>
      <c r="T72" s="446"/>
      <c r="U72" s="447"/>
      <c r="V72" s="446"/>
      <c r="W72" s="447"/>
      <c r="X72" s="446"/>
      <c r="Y72" s="447"/>
      <c r="Z72" s="446"/>
      <c r="AA72" s="447"/>
      <c r="AB72" s="446"/>
      <c r="AC72" s="447"/>
      <c r="AD72" s="446"/>
      <c r="AE72" s="447"/>
      <c r="AF72" s="500"/>
    </row>
    <row r="73" spans="1:32" s="473" customFormat="1" ht="12" hidden="1" customHeight="1">
      <c r="A73" s="466"/>
      <c r="B73" s="465"/>
      <c r="C73" s="465"/>
      <c r="D73" s="466"/>
      <c r="E73" s="466"/>
      <c r="F73" s="466"/>
      <c r="G73" s="466"/>
      <c r="I73" s="472"/>
      <c r="J73" s="446"/>
      <c r="K73" s="490"/>
      <c r="L73" s="446"/>
      <c r="M73" s="490" t="s">
        <v>238</v>
      </c>
      <c r="N73" s="446">
        <v>68000</v>
      </c>
      <c r="O73" s="447"/>
      <c r="P73" s="446"/>
      <c r="Q73" s="447"/>
      <c r="R73" s="446"/>
      <c r="S73" s="447"/>
      <c r="T73" s="446"/>
      <c r="U73" s="447"/>
      <c r="V73" s="446"/>
      <c r="W73" s="447"/>
      <c r="X73" s="446"/>
      <c r="Y73" s="447"/>
      <c r="Z73" s="446"/>
      <c r="AA73" s="447"/>
      <c r="AB73" s="446"/>
      <c r="AC73" s="447"/>
      <c r="AD73" s="446"/>
      <c r="AE73" s="447"/>
      <c r="AF73" s="500"/>
    </row>
    <row r="74" spans="1:32" s="473" customFormat="1" ht="12" hidden="1" customHeight="1">
      <c r="A74" s="466" t="s">
        <v>239</v>
      </c>
      <c r="B74" s="465"/>
      <c r="C74" s="465">
        <f t="shared" ref="C74:C84" si="0">SUM(J74:AF74)</f>
        <v>0</v>
      </c>
      <c r="D74" s="466"/>
      <c r="E74" s="466"/>
      <c r="F74" s="466"/>
      <c r="G74" s="466"/>
      <c r="I74" s="472"/>
      <c r="J74" s="446"/>
      <c r="K74" s="490"/>
      <c r="L74" s="446"/>
      <c r="M74" s="447"/>
      <c r="N74" s="446"/>
      <c r="O74" s="447"/>
      <c r="P74" s="446"/>
      <c r="Q74" s="447"/>
      <c r="R74" s="501"/>
      <c r="S74" s="502"/>
      <c r="T74" s="446"/>
      <c r="U74" s="447"/>
      <c r="V74" s="446"/>
      <c r="W74" s="447"/>
      <c r="X74" s="446"/>
      <c r="Y74" s="447"/>
      <c r="Z74" s="446"/>
      <c r="AA74" s="447"/>
      <c r="AB74" s="446"/>
      <c r="AC74" s="447"/>
      <c r="AD74" s="446"/>
      <c r="AE74" s="447"/>
      <c r="AF74" s="486"/>
    </row>
    <row r="75" spans="1:32" s="473" customFormat="1" ht="12" customHeight="1">
      <c r="A75" s="466" t="s">
        <v>240</v>
      </c>
      <c r="B75" s="465"/>
      <c r="C75" s="465">
        <f t="shared" si="0"/>
        <v>48350</v>
      </c>
      <c r="D75" s="466"/>
      <c r="E75" s="466"/>
      <c r="F75" s="466"/>
      <c r="G75" s="466"/>
      <c r="I75" s="472"/>
      <c r="J75" s="446"/>
      <c r="K75" s="490"/>
      <c r="L75" s="446"/>
      <c r="M75" s="447"/>
      <c r="N75" s="497"/>
      <c r="O75" s="498"/>
      <c r="P75" s="446"/>
      <c r="Q75" s="447"/>
      <c r="R75" s="446"/>
      <c r="S75" s="447"/>
      <c r="T75" s="446"/>
      <c r="U75" s="447"/>
      <c r="V75" s="446"/>
      <c r="W75" s="447"/>
      <c r="X75" s="446"/>
      <c r="Y75" s="447"/>
      <c r="Z75" s="486">
        <f>Z76</f>
        <v>48350</v>
      </c>
      <c r="AA75" s="447"/>
      <c r="AB75" s="446"/>
      <c r="AC75" s="447"/>
      <c r="AD75" s="486"/>
      <c r="AE75" s="487"/>
      <c r="AF75" s="488"/>
    </row>
    <row r="76" spans="1:32" s="473" customFormat="1" ht="12" hidden="1" customHeight="1">
      <c r="A76" s="466"/>
      <c r="B76" s="465"/>
      <c r="C76" s="465"/>
      <c r="D76" s="466"/>
      <c r="E76" s="466"/>
      <c r="F76" s="466"/>
      <c r="G76" s="466"/>
      <c r="I76" s="472"/>
      <c r="J76" s="446"/>
      <c r="K76" s="490"/>
      <c r="L76" s="446"/>
      <c r="M76" s="447"/>
      <c r="N76" s="497"/>
      <c r="O76" s="498"/>
      <c r="P76" s="446"/>
      <c r="Q76" s="447"/>
      <c r="R76" s="446"/>
      <c r="S76" s="447"/>
      <c r="T76" s="446"/>
      <c r="U76" s="447"/>
      <c r="V76" s="446"/>
      <c r="W76" s="447"/>
      <c r="X76" s="446"/>
      <c r="Y76" s="447" t="s">
        <v>728</v>
      </c>
      <c r="Z76" s="446">
        <v>48350</v>
      </c>
      <c r="AA76" s="447"/>
      <c r="AB76" s="446"/>
      <c r="AC76" s="447"/>
      <c r="AD76" s="486"/>
      <c r="AE76" s="487"/>
      <c r="AF76" s="488"/>
    </row>
    <row r="77" spans="1:32" s="473" customFormat="1" ht="12" hidden="1" customHeight="1">
      <c r="A77" s="466" t="s">
        <v>241</v>
      </c>
      <c r="B77" s="465"/>
      <c r="C77" s="465">
        <f t="shared" si="0"/>
        <v>0</v>
      </c>
      <c r="D77" s="466"/>
      <c r="E77" s="466"/>
      <c r="F77" s="466"/>
      <c r="G77" s="466"/>
      <c r="I77" s="472"/>
      <c r="J77" s="446"/>
      <c r="K77" s="490"/>
      <c r="L77" s="446"/>
      <c r="M77" s="447"/>
      <c r="N77" s="446"/>
      <c r="O77" s="447"/>
      <c r="P77" s="446"/>
      <c r="Q77" s="447"/>
      <c r="R77" s="446"/>
      <c r="S77" s="447"/>
      <c r="T77" s="446"/>
      <c r="U77" s="447"/>
      <c r="V77" s="446"/>
      <c r="W77" s="447"/>
      <c r="X77" s="446"/>
      <c r="Y77" s="447"/>
      <c r="Z77" s="446"/>
      <c r="AA77" s="447"/>
      <c r="AB77" s="446"/>
      <c r="AC77" s="447"/>
      <c r="AD77" s="446"/>
      <c r="AE77" s="447"/>
      <c r="AF77" s="488"/>
    </row>
    <row r="78" spans="1:32" s="473" customFormat="1" ht="12" hidden="1" customHeight="1">
      <c r="A78" s="466" t="s">
        <v>242</v>
      </c>
      <c r="B78" s="465"/>
      <c r="C78" s="465">
        <f t="shared" si="0"/>
        <v>0</v>
      </c>
      <c r="D78" s="466"/>
      <c r="E78" s="466"/>
      <c r="F78" s="466"/>
      <c r="G78" s="466"/>
      <c r="I78" s="472"/>
      <c r="J78" s="446"/>
      <c r="K78" s="490"/>
      <c r="L78" s="446"/>
      <c r="M78" s="447"/>
      <c r="N78" s="446"/>
      <c r="O78" s="447"/>
      <c r="P78" s="446"/>
      <c r="Q78" s="447"/>
      <c r="R78" s="446"/>
      <c r="S78" s="447"/>
      <c r="T78" s="446"/>
      <c r="U78" s="447"/>
      <c r="V78" s="446"/>
      <c r="W78" s="447"/>
      <c r="X78" s="446"/>
      <c r="Y78" s="447"/>
      <c r="Z78" s="446"/>
      <c r="AA78" s="447"/>
      <c r="AB78" s="446"/>
      <c r="AC78" s="447"/>
      <c r="AD78" s="446"/>
      <c r="AE78" s="447"/>
      <c r="AF78" s="497"/>
    </row>
    <row r="79" spans="1:32" s="473" customFormat="1" ht="12" hidden="1" customHeight="1">
      <c r="A79" s="466" t="s">
        <v>243</v>
      </c>
      <c r="B79" s="465"/>
      <c r="C79" s="465">
        <f t="shared" si="0"/>
        <v>0</v>
      </c>
      <c r="D79" s="466"/>
      <c r="E79" s="466"/>
      <c r="F79" s="466"/>
      <c r="G79" s="466"/>
      <c r="I79" s="472"/>
      <c r="J79" s="446"/>
      <c r="K79" s="490"/>
      <c r="L79" s="446"/>
      <c r="M79" s="447"/>
      <c r="N79" s="446"/>
      <c r="O79" s="447"/>
      <c r="P79" s="446"/>
      <c r="Q79" s="447"/>
      <c r="R79" s="446"/>
      <c r="S79" s="447"/>
      <c r="T79" s="446"/>
      <c r="U79" s="447"/>
      <c r="V79" s="446"/>
      <c r="W79" s="447"/>
      <c r="X79" s="446"/>
      <c r="Y79" s="447"/>
      <c r="Z79" s="446"/>
      <c r="AA79" s="447"/>
      <c r="AB79" s="446"/>
      <c r="AC79" s="447"/>
      <c r="AD79" s="446"/>
      <c r="AE79" s="447"/>
      <c r="AF79" s="497"/>
    </row>
    <row r="80" spans="1:32" s="473" customFormat="1" ht="12" customHeight="1">
      <c r="A80" s="466" t="s">
        <v>244</v>
      </c>
      <c r="B80" s="465"/>
      <c r="C80" s="465">
        <f t="shared" si="0"/>
        <v>320000</v>
      </c>
      <c r="D80" s="466"/>
      <c r="E80" s="466"/>
      <c r="F80" s="466"/>
      <c r="G80" s="466"/>
      <c r="H80" s="473" t="s">
        <v>245</v>
      </c>
      <c r="I80" s="472"/>
      <c r="J80" s="446"/>
      <c r="K80" s="490"/>
      <c r="L80" s="446"/>
      <c r="M80" s="447"/>
      <c r="N80" s="446"/>
      <c r="O80" s="447"/>
      <c r="P80" s="446"/>
      <c r="Q80" s="447"/>
      <c r="R80" s="446"/>
      <c r="S80" s="447"/>
      <c r="T80" s="446"/>
      <c r="U80" s="447"/>
      <c r="V80" s="446"/>
      <c r="W80" s="447"/>
      <c r="X80" s="446"/>
      <c r="Y80" s="447"/>
      <c r="Z80" s="486">
        <f>SUM(Z81)</f>
        <v>320000</v>
      </c>
      <c r="AA80" s="447"/>
      <c r="AB80" s="446"/>
      <c r="AC80" s="447"/>
      <c r="AD80" s="446"/>
      <c r="AE80" s="447"/>
      <c r="AF80" s="497"/>
    </row>
    <row r="81" spans="1:32" s="473" customFormat="1" ht="12" hidden="1" customHeight="1">
      <c r="A81" s="466"/>
      <c r="B81" s="465"/>
      <c r="C81" s="465"/>
      <c r="D81" s="466"/>
      <c r="E81" s="466"/>
      <c r="F81" s="466"/>
      <c r="G81" s="466"/>
      <c r="I81" s="472"/>
      <c r="J81" s="446"/>
      <c r="K81" s="490"/>
      <c r="L81" s="446"/>
      <c r="M81" s="447"/>
      <c r="N81" s="446"/>
      <c r="O81" s="447"/>
      <c r="P81" s="446"/>
      <c r="Q81" s="447"/>
      <c r="R81" s="446"/>
      <c r="S81" s="447"/>
      <c r="T81" s="446"/>
      <c r="U81" s="447"/>
      <c r="V81" s="446"/>
      <c r="W81" s="447"/>
      <c r="X81" s="446"/>
      <c r="Y81" s="447" t="s">
        <v>729</v>
      </c>
      <c r="Z81" s="446">
        <v>320000</v>
      </c>
      <c r="AA81" s="447"/>
      <c r="AB81" s="446"/>
      <c r="AC81" s="447"/>
      <c r="AD81" s="446"/>
      <c r="AE81" s="447"/>
      <c r="AF81" s="497"/>
    </row>
    <row r="82" spans="1:32" s="473" customFormat="1" ht="12" customHeight="1">
      <c r="A82" s="466" t="s">
        <v>246</v>
      </c>
      <c r="B82" s="465"/>
      <c r="C82" s="465">
        <f t="shared" si="0"/>
        <v>1880000</v>
      </c>
      <c r="D82" s="466"/>
      <c r="E82" s="466"/>
      <c r="F82" s="466"/>
      <c r="G82" s="466"/>
      <c r="I82" s="472"/>
      <c r="J82" s="446"/>
      <c r="K82" s="490"/>
      <c r="L82" s="446"/>
      <c r="M82" s="447"/>
      <c r="N82" s="446"/>
      <c r="O82" s="447"/>
      <c r="P82" s="446"/>
      <c r="Q82" s="447"/>
      <c r="R82" s="470"/>
      <c r="S82" s="472"/>
      <c r="T82" s="446"/>
      <c r="U82" s="447"/>
      <c r="V82" s="446"/>
      <c r="W82" s="447"/>
      <c r="X82" s="446"/>
      <c r="Y82" s="447"/>
      <c r="Z82" s="486">
        <f>Z83</f>
        <v>1880000</v>
      </c>
      <c r="AA82" s="447"/>
      <c r="AB82" s="446"/>
      <c r="AC82" s="447"/>
      <c r="AD82" s="446"/>
      <c r="AE82" s="447"/>
      <c r="AF82" s="497"/>
    </row>
    <row r="83" spans="1:32" s="473" customFormat="1" ht="12" hidden="1" customHeight="1">
      <c r="A83" s="466"/>
      <c r="B83" s="465"/>
      <c r="C83" s="465"/>
      <c r="D83" s="466"/>
      <c r="E83" s="466"/>
      <c r="F83" s="466"/>
      <c r="G83" s="466"/>
      <c r="I83" s="472"/>
      <c r="J83" s="446"/>
      <c r="K83" s="490"/>
      <c r="L83" s="446"/>
      <c r="M83" s="447"/>
      <c r="N83" s="446"/>
      <c r="O83" s="447"/>
      <c r="P83" s="446"/>
      <c r="Q83" s="447"/>
      <c r="R83" s="470"/>
      <c r="S83" s="472"/>
      <c r="T83" s="446"/>
      <c r="U83" s="447"/>
      <c r="V83" s="446"/>
      <c r="W83" s="447"/>
      <c r="X83" s="446"/>
      <c r="Y83" s="447" t="s">
        <v>729</v>
      </c>
      <c r="Z83" s="446">
        <v>1880000</v>
      </c>
      <c r="AA83" s="447"/>
      <c r="AB83" s="446"/>
      <c r="AC83" s="447"/>
      <c r="AD83" s="446"/>
      <c r="AE83" s="447"/>
      <c r="AF83" s="497"/>
    </row>
    <row r="84" spans="1:32" s="473" customFormat="1" ht="12" customHeight="1">
      <c r="A84" s="466" t="s">
        <v>247</v>
      </c>
      <c r="B84" s="465"/>
      <c r="C84" s="465">
        <f t="shared" si="0"/>
        <v>270500</v>
      </c>
      <c r="D84" s="466"/>
      <c r="E84" s="466"/>
      <c r="F84" s="466"/>
      <c r="G84" s="466"/>
      <c r="I84" s="472"/>
      <c r="J84" s="446"/>
      <c r="K84" s="490"/>
      <c r="L84" s="446"/>
      <c r="M84" s="447"/>
      <c r="N84" s="446"/>
      <c r="O84" s="447"/>
      <c r="P84" s="446"/>
      <c r="Q84" s="447"/>
      <c r="R84" s="470"/>
      <c r="S84" s="472"/>
      <c r="T84" s="446"/>
      <c r="U84" s="447"/>
      <c r="V84" s="446"/>
      <c r="W84" s="447"/>
      <c r="X84" s="446"/>
      <c r="Y84" s="447"/>
      <c r="Z84" s="486">
        <f>Z85</f>
        <v>270500</v>
      </c>
      <c r="AA84" s="447"/>
      <c r="AB84" s="446"/>
      <c r="AC84" s="447"/>
      <c r="AD84" s="446"/>
      <c r="AE84" s="447"/>
      <c r="AF84" s="497"/>
    </row>
    <row r="85" spans="1:32" s="473" customFormat="1" ht="12" hidden="1" customHeight="1">
      <c r="A85" s="466"/>
      <c r="B85" s="465"/>
      <c r="C85" s="465"/>
      <c r="D85" s="466"/>
      <c r="E85" s="466"/>
      <c r="F85" s="466"/>
      <c r="G85" s="466"/>
      <c r="I85" s="472"/>
      <c r="J85" s="446"/>
      <c r="K85" s="490"/>
      <c r="L85" s="446"/>
      <c r="M85" s="447"/>
      <c r="N85" s="446"/>
      <c r="O85" s="447"/>
      <c r="P85" s="446"/>
      <c r="Q85" s="447"/>
      <c r="R85" s="470"/>
      <c r="S85" s="472"/>
      <c r="T85" s="446"/>
      <c r="U85" s="447"/>
      <c r="V85" s="446"/>
      <c r="W85" s="447"/>
      <c r="X85" s="446"/>
      <c r="Y85" s="447" t="s">
        <v>729</v>
      </c>
      <c r="Z85" s="446">
        <v>270500</v>
      </c>
      <c r="AA85" s="447"/>
      <c r="AB85" s="446"/>
      <c r="AC85" s="447"/>
      <c r="AD85" s="446"/>
      <c r="AE85" s="447"/>
      <c r="AF85" s="497"/>
    </row>
    <row r="86" spans="1:32" s="473" customFormat="1">
      <c r="A86" s="474" t="s">
        <v>248</v>
      </c>
      <c r="B86" s="465"/>
      <c r="C86" s="465"/>
      <c r="D86" s="466"/>
      <c r="E86" s="466"/>
      <c r="F86" s="466"/>
      <c r="G86" s="466"/>
      <c r="I86" s="472"/>
      <c r="J86" s="446"/>
      <c r="K86" s="490"/>
      <c r="L86" s="446"/>
      <c r="M86" s="447"/>
      <c r="N86" s="446"/>
      <c r="O86" s="447"/>
      <c r="P86" s="446"/>
      <c r="Q86" s="447"/>
      <c r="R86" s="446"/>
      <c r="S86" s="447"/>
      <c r="T86" s="446"/>
      <c r="U86" s="447"/>
      <c r="V86" s="446"/>
      <c r="W86" s="447"/>
      <c r="X86" s="446"/>
      <c r="Y86" s="447"/>
      <c r="Z86" s="446"/>
      <c r="AA86" s="447"/>
      <c r="AB86" s="446"/>
      <c r="AC86" s="447"/>
      <c r="AD86" s="446"/>
      <c r="AE86" s="447"/>
      <c r="AF86" s="446"/>
    </row>
    <row r="87" spans="1:32" s="473" customFormat="1" ht="12" customHeight="1">
      <c r="A87" s="466" t="s">
        <v>249</v>
      </c>
      <c r="B87" s="465">
        <f>SUM(J87:AF87)</f>
        <v>4192150</v>
      </c>
      <c r="C87" s="465"/>
      <c r="D87" s="466"/>
      <c r="E87" s="466"/>
      <c r="F87" s="466"/>
      <c r="G87" s="466"/>
      <c r="I87" s="472"/>
      <c r="J87" s="446"/>
      <c r="K87" s="490"/>
      <c r="L87" s="446"/>
      <c r="M87" s="447"/>
      <c r="N87" s="501"/>
      <c r="O87" s="502"/>
      <c r="P87" s="470"/>
      <c r="Q87" s="472"/>
      <c r="R87" s="446"/>
      <c r="S87" s="447"/>
      <c r="T87" s="501"/>
      <c r="U87" s="502"/>
      <c r="V87" s="446"/>
      <c r="W87" s="447"/>
      <c r="X87" s="460"/>
      <c r="Y87" s="461"/>
      <c r="Z87" s="486">
        <f>Z88+Z89</f>
        <v>4192150</v>
      </c>
      <c r="AA87" s="447"/>
      <c r="AB87" s="462"/>
      <c r="AC87" s="463"/>
      <c r="AD87" s="486"/>
      <c r="AE87" s="487"/>
      <c r="AF87" s="446"/>
    </row>
    <row r="88" spans="1:32" s="473" customFormat="1" ht="12" hidden="1" customHeight="1">
      <c r="A88" s="466"/>
      <c r="B88" s="465"/>
      <c r="C88" s="465"/>
      <c r="D88" s="466"/>
      <c r="E88" s="466"/>
      <c r="F88" s="466"/>
      <c r="G88" s="466"/>
      <c r="I88" s="472"/>
      <c r="J88" s="446"/>
      <c r="K88" s="490"/>
      <c r="L88" s="446"/>
      <c r="M88" s="447"/>
      <c r="N88" s="501"/>
      <c r="O88" s="502"/>
      <c r="P88" s="470"/>
      <c r="Q88" s="472"/>
      <c r="R88" s="446"/>
      <c r="S88" s="447"/>
      <c r="T88" s="501"/>
      <c r="U88" s="502"/>
      <c r="V88" s="446"/>
      <c r="W88" s="447"/>
      <c r="X88" s="460"/>
      <c r="Y88" s="447" t="s">
        <v>730</v>
      </c>
      <c r="Z88" s="446">
        <v>2942150</v>
      </c>
      <c r="AA88" s="447"/>
      <c r="AB88" s="462"/>
      <c r="AC88" s="463"/>
      <c r="AD88" s="486"/>
      <c r="AE88" s="487"/>
      <c r="AF88" s="446"/>
    </row>
    <row r="89" spans="1:32" s="473" customFormat="1" ht="12" hidden="1" customHeight="1">
      <c r="A89" s="466"/>
      <c r="B89" s="465"/>
      <c r="C89" s="465"/>
      <c r="D89" s="466"/>
      <c r="E89" s="466"/>
      <c r="F89" s="466"/>
      <c r="G89" s="466"/>
      <c r="I89" s="472"/>
      <c r="J89" s="446"/>
      <c r="K89" s="490"/>
      <c r="L89" s="446"/>
      <c r="M89" s="447"/>
      <c r="N89" s="501"/>
      <c r="O89" s="502"/>
      <c r="P89" s="470"/>
      <c r="Q89" s="472"/>
      <c r="R89" s="446"/>
      <c r="S89" s="447"/>
      <c r="T89" s="501"/>
      <c r="U89" s="502"/>
      <c r="V89" s="446"/>
      <c r="W89" s="447"/>
      <c r="X89" s="460"/>
      <c r="Y89" s="447" t="s">
        <v>731</v>
      </c>
      <c r="Z89" s="446">
        <v>1250000</v>
      </c>
      <c r="AA89" s="447"/>
      <c r="AB89" s="462"/>
      <c r="AC89" s="463"/>
      <c r="AD89" s="486"/>
      <c r="AE89" s="487"/>
      <c r="AF89" s="446"/>
    </row>
    <row r="90" spans="1:32" s="473" customFormat="1" ht="12.75" hidden="1" customHeight="1">
      <c r="A90" s="466" t="s">
        <v>250</v>
      </c>
      <c r="B90" s="465"/>
      <c r="C90" s="465">
        <f>SUM(J90:AF90)</f>
        <v>0</v>
      </c>
      <c r="D90" s="466"/>
      <c r="E90" s="466"/>
      <c r="F90" s="466"/>
      <c r="G90" s="466"/>
      <c r="I90" s="472"/>
      <c r="J90" s="446"/>
      <c r="K90" s="490"/>
      <c r="L90" s="446"/>
      <c r="M90" s="447"/>
      <c r="N90" s="446"/>
      <c r="O90" s="447"/>
      <c r="P90" s="446"/>
      <c r="Q90" s="447"/>
      <c r="R90" s="497"/>
      <c r="S90" s="498"/>
      <c r="T90" s="503"/>
      <c r="U90" s="469"/>
      <c r="V90" s="504"/>
      <c r="W90" s="505"/>
      <c r="X90" s="446"/>
      <c r="Y90" s="447"/>
      <c r="Z90" s="446"/>
      <c r="AA90" s="447"/>
      <c r="AB90" s="446"/>
      <c r="AC90" s="447"/>
      <c r="AD90" s="446"/>
      <c r="AE90" s="447"/>
      <c r="AF90" s="497"/>
    </row>
    <row r="91" spans="1:32" s="473" customFormat="1" ht="12" hidden="1" customHeight="1">
      <c r="A91" s="466" t="s">
        <v>251</v>
      </c>
      <c r="B91" s="465"/>
      <c r="C91" s="465"/>
      <c r="D91" s="466"/>
      <c r="E91" s="466"/>
      <c r="F91" s="466"/>
      <c r="G91" s="466"/>
      <c r="I91" s="472"/>
      <c r="J91" s="446"/>
      <c r="K91" s="490"/>
      <c r="L91" s="446"/>
      <c r="M91" s="447"/>
      <c r="N91" s="446"/>
      <c r="O91" s="447"/>
      <c r="P91" s="506"/>
      <c r="Q91" s="507"/>
      <c r="R91" s="446"/>
      <c r="S91" s="447"/>
      <c r="T91" s="501"/>
      <c r="U91" s="502"/>
      <c r="V91" s="446"/>
      <c r="W91" s="447"/>
      <c r="X91" s="446"/>
      <c r="Y91" s="447"/>
      <c r="Z91" s="446"/>
      <c r="AA91" s="447"/>
      <c r="AB91" s="446"/>
      <c r="AC91" s="447"/>
      <c r="AD91" s="446"/>
      <c r="AE91" s="447"/>
      <c r="AF91" s="470"/>
    </row>
    <row r="92" spans="1:32" s="473" customFormat="1" ht="12" hidden="1" customHeight="1">
      <c r="A92" s="466" t="s">
        <v>252</v>
      </c>
      <c r="B92" s="465"/>
      <c r="C92" s="465">
        <f t="shared" ref="C92:C97" si="1">SUM(J92:AF92)</f>
        <v>0</v>
      </c>
      <c r="D92" s="466"/>
      <c r="E92" s="466"/>
      <c r="F92" s="466"/>
      <c r="G92" s="466"/>
      <c r="I92" s="472"/>
      <c r="J92" s="446"/>
      <c r="K92" s="490"/>
      <c r="L92" s="446"/>
      <c r="M92" s="447"/>
      <c r="N92" s="446"/>
      <c r="O92" s="447"/>
      <c r="P92" s="446"/>
      <c r="Q92" s="447"/>
      <c r="R92" s="446"/>
      <c r="S92" s="447"/>
      <c r="T92" s="446"/>
      <c r="U92" s="447"/>
      <c r="V92" s="446"/>
      <c r="W92" s="447"/>
      <c r="X92" s="446"/>
      <c r="Y92" s="447"/>
      <c r="Z92" s="446"/>
      <c r="AA92" s="447"/>
      <c r="AB92" s="446"/>
      <c r="AC92" s="447"/>
      <c r="AD92" s="446"/>
      <c r="AE92" s="447"/>
      <c r="AF92" s="486"/>
    </row>
    <row r="93" spans="1:32" s="473" customFormat="1" ht="14.25" hidden="1" customHeight="1">
      <c r="A93" s="466" t="s">
        <v>253</v>
      </c>
      <c r="B93" s="465"/>
      <c r="C93" s="465">
        <f t="shared" si="1"/>
        <v>0</v>
      </c>
      <c r="D93" s="466"/>
      <c r="E93" s="466"/>
      <c r="F93" s="466"/>
      <c r="G93" s="466"/>
      <c r="I93" s="472"/>
      <c r="J93" s="446"/>
      <c r="K93" s="490"/>
      <c r="L93" s="446"/>
      <c r="M93" s="447"/>
      <c r="N93" s="446"/>
      <c r="O93" s="447"/>
      <c r="P93" s="446"/>
      <c r="Q93" s="447"/>
      <c r="R93" s="446"/>
      <c r="S93" s="447"/>
      <c r="T93" s="446"/>
      <c r="U93" s="447"/>
      <c r="V93" s="446"/>
      <c r="W93" s="447"/>
      <c r="X93" s="446"/>
      <c r="Y93" s="447"/>
      <c r="Z93" s="446"/>
      <c r="AA93" s="447"/>
      <c r="AB93" s="446"/>
      <c r="AC93" s="447"/>
      <c r="AD93" s="446"/>
      <c r="AE93" s="447"/>
      <c r="AF93" s="486"/>
    </row>
    <row r="94" spans="1:32" s="473" customFormat="1" ht="12" hidden="1" customHeight="1">
      <c r="A94" s="466" t="s">
        <v>254</v>
      </c>
      <c r="B94" s="465"/>
      <c r="C94" s="465">
        <f t="shared" si="1"/>
        <v>0</v>
      </c>
      <c r="D94" s="466"/>
      <c r="E94" s="466"/>
      <c r="F94" s="466"/>
      <c r="G94" s="466"/>
      <c r="I94" s="472"/>
      <c r="J94" s="446"/>
      <c r="K94" s="490"/>
      <c r="L94" s="446"/>
      <c r="M94" s="447"/>
      <c r="N94" s="497"/>
      <c r="O94" s="498"/>
      <c r="P94" s="446"/>
      <c r="Q94" s="447"/>
      <c r="R94" s="446"/>
      <c r="S94" s="447"/>
      <c r="T94" s="497"/>
      <c r="U94" s="498"/>
      <c r="V94" s="446"/>
      <c r="W94" s="447"/>
      <c r="X94" s="446"/>
      <c r="Y94" s="447"/>
      <c r="Z94" s="446"/>
      <c r="AA94" s="447"/>
      <c r="AB94" s="446"/>
      <c r="AC94" s="447"/>
      <c r="AD94" s="446"/>
      <c r="AE94" s="447"/>
      <c r="AF94" s="446"/>
    </row>
    <row r="95" spans="1:32" s="473" customFormat="1" ht="12" hidden="1" customHeight="1">
      <c r="A95" s="466" t="s">
        <v>255</v>
      </c>
      <c r="B95" s="465"/>
      <c r="C95" s="465">
        <f t="shared" si="1"/>
        <v>0</v>
      </c>
      <c r="D95" s="466"/>
      <c r="E95" s="466"/>
      <c r="F95" s="466"/>
      <c r="G95" s="466"/>
      <c r="I95" s="472"/>
      <c r="J95" s="446"/>
      <c r="K95" s="490"/>
      <c r="L95" s="446"/>
      <c r="M95" s="447"/>
      <c r="N95" s="446"/>
      <c r="O95" s="447"/>
      <c r="P95" s="446"/>
      <c r="Q95" s="447"/>
      <c r="R95" s="446"/>
      <c r="S95" s="447"/>
      <c r="T95" s="446"/>
      <c r="U95" s="447"/>
      <c r="V95" s="462"/>
      <c r="W95" s="463"/>
      <c r="X95" s="470"/>
      <c r="Y95" s="472"/>
      <c r="Z95" s="446"/>
      <c r="AA95" s="447"/>
      <c r="AB95" s="446"/>
      <c r="AC95" s="447"/>
      <c r="AD95" s="508"/>
      <c r="AE95" s="509"/>
      <c r="AF95" s="446"/>
    </row>
    <row r="96" spans="1:32" s="473" customFormat="1" ht="14.25" hidden="1" customHeight="1">
      <c r="A96" s="466" t="s">
        <v>256</v>
      </c>
      <c r="B96" s="465"/>
      <c r="C96" s="465">
        <f>SUM(J96:AF96)</f>
        <v>0</v>
      </c>
      <c r="D96" s="466"/>
      <c r="E96" s="466"/>
      <c r="F96" s="466"/>
      <c r="G96" s="466"/>
      <c r="I96" s="472"/>
      <c r="J96" s="446"/>
      <c r="K96" s="490"/>
      <c r="L96" s="446"/>
      <c r="M96" s="447"/>
      <c r="N96" s="446"/>
      <c r="O96" s="447"/>
      <c r="P96" s="446"/>
      <c r="Q96" s="447"/>
      <c r="R96" s="446"/>
      <c r="S96" s="447"/>
      <c r="T96" s="446"/>
      <c r="U96" s="447"/>
      <c r="V96" s="510"/>
      <c r="W96" s="511"/>
      <c r="X96" s="510"/>
      <c r="Y96" s="511"/>
      <c r="Z96" s="486"/>
      <c r="AA96" s="487"/>
      <c r="AB96" s="446"/>
      <c r="AC96" s="447"/>
      <c r="AD96" s="446"/>
      <c r="AE96" s="447"/>
      <c r="AF96" s="486"/>
    </row>
    <row r="97" spans="1:32" s="473" customFormat="1" ht="13.5" customHeight="1">
      <c r="A97" s="466" t="s">
        <v>257</v>
      </c>
      <c r="B97" s="465"/>
      <c r="C97" s="465">
        <f t="shared" si="1"/>
        <v>10000</v>
      </c>
      <c r="D97" s="466"/>
      <c r="E97" s="466"/>
      <c r="F97" s="466"/>
      <c r="G97" s="466"/>
      <c r="I97" s="472"/>
      <c r="J97" s="446"/>
      <c r="K97" s="490"/>
      <c r="L97" s="446"/>
      <c r="M97" s="447"/>
      <c r="N97" s="446"/>
      <c r="O97" s="447"/>
      <c r="P97" s="446"/>
      <c r="Q97" s="447"/>
      <c r="R97" s="446"/>
      <c r="S97" s="447"/>
      <c r="T97" s="460">
        <f>SUM(T98)</f>
        <v>10000</v>
      </c>
      <c r="U97" s="447"/>
      <c r="V97" s="446"/>
      <c r="W97" s="447"/>
      <c r="X97" s="446"/>
      <c r="Y97" s="447"/>
      <c r="Z97" s="446"/>
      <c r="AA97" s="447"/>
      <c r="AB97" s="446"/>
      <c r="AC97" s="447"/>
      <c r="AD97" s="446"/>
      <c r="AE97" s="447"/>
      <c r="AF97" s="486"/>
    </row>
    <row r="98" spans="1:32" s="473" customFormat="1" ht="13.5" hidden="1" customHeight="1">
      <c r="A98" s="466"/>
      <c r="B98" s="465"/>
      <c r="C98" s="465"/>
      <c r="D98" s="466"/>
      <c r="E98" s="466"/>
      <c r="F98" s="466"/>
      <c r="G98" s="466"/>
      <c r="I98" s="472"/>
      <c r="J98" s="446"/>
      <c r="K98" s="490"/>
      <c r="L98" s="446"/>
      <c r="M98" s="447"/>
      <c r="N98" s="446"/>
      <c r="O98" s="447"/>
      <c r="P98" s="446"/>
      <c r="Q98" s="447"/>
      <c r="R98" s="446"/>
      <c r="S98" s="447" t="s">
        <v>258</v>
      </c>
      <c r="T98" s="446">
        <v>10000</v>
      </c>
      <c r="U98" s="447"/>
      <c r="V98" s="446"/>
      <c r="W98" s="447"/>
      <c r="X98" s="446"/>
      <c r="Y98" s="447"/>
      <c r="Z98" s="446"/>
      <c r="AA98" s="447"/>
      <c r="AB98" s="446"/>
      <c r="AC98" s="447"/>
      <c r="AD98" s="446"/>
      <c r="AE98" s="447"/>
      <c r="AF98" s="486"/>
    </row>
    <row r="99" spans="1:32" s="473" customFormat="1">
      <c r="A99" s="474" t="s">
        <v>259</v>
      </c>
      <c r="B99" s="475">
        <f>SUM(B87:B97)</f>
        <v>4192150</v>
      </c>
      <c r="C99" s="475">
        <f>SUM(C33:C97)</f>
        <v>6318753.4000000004</v>
      </c>
      <c r="D99" s="467"/>
      <c r="E99" s="467"/>
      <c r="F99" s="476"/>
      <c r="G99" s="467"/>
      <c r="I99" s="472"/>
      <c r="J99" s="446"/>
      <c r="K99" s="490"/>
      <c r="L99" s="446"/>
      <c r="M99" s="447"/>
      <c r="N99" s="446"/>
      <c r="O99" s="447"/>
      <c r="P99" s="446"/>
      <c r="Q99" s="447"/>
      <c r="R99" s="470"/>
      <c r="S99" s="472"/>
      <c r="T99" s="446"/>
      <c r="U99" s="447"/>
      <c r="V99" s="446"/>
      <c r="W99" s="447"/>
      <c r="X99" s="446"/>
      <c r="Y99" s="447"/>
      <c r="Z99" s="446"/>
      <c r="AA99" s="447"/>
      <c r="AB99" s="446"/>
      <c r="AC99" s="447"/>
      <c r="AD99" s="446"/>
      <c r="AE99" s="447"/>
      <c r="AF99" s="470"/>
    </row>
    <row r="100" spans="1:32" s="473" customFormat="1">
      <c r="A100" s="474" t="s">
        <v>260</v>
      </c>
      <c r="B100" s="475">
        <f>+B30-B99</f>
        <v>7119034.7200000007</v>
      </c>
      <c r="C100" s="475">
        <f>+C30-C99</f>
        <v>117794072.54999998</v>
      </c>
      <c r="D100" s="474"/>
      <c r="E100" s="474"/>
      <c r="F100" s="476"/>
      <c r="G100" s="476">
        <f>+G30-C99-B99</f>
        <v>124913107.26999998</v>
      </c>
      <c r="H100" s="477"/>
      <c r="I100" s="478"/>
      <c r="J100" s="446"/>
      <c r="K100" s="490"/>
      <c r="L100" s="446"/>
      <c r="M100" s="447"/>
      <c r="N100" s="446"/>
      <c r="O100" s="447"/>
      <c r="P100" s="446"/>
      <c r="Q100" s="447"/>
      <c r="R100" s="446"/>
      <c r="S100" s="447"/>
      <c r="T100" s="446"/>
      <c r="U100" s="447"/>
      <c r="V100" s="446"/>
      <c r="W100" s="447"/>
      <c r="X100" s="446"/>
      <c r="Y100" s="447"/>
      <c r="Z100" s="446"/>
      <c r="AA100" s="447"/>
      <c r="AB100" s="446"/>
      <c r="AC100" s="447"/>
      <c r="AD100" s="446"/>
      <c r="AE100" s="447"/>
      <c r="AF100" s="446"/>
    </row>
    <row r="101" spans="1:32" s="220" customFormat="1" ht="7.5" customHeight="1">
      <c r="A101" s="424"/>
      <c r="B101" s="240"/>
      <c r="C101" s="240"/>
      <c r="D101" s="239"/>
      <c r="E101" s="239"/>
      <c r="F101" s="241"/>
      <c r="G101" s="241"/>
      <c r="H101" s="241"/>
      <c r="I101" s="243"/>
      <c r="J101" s="228"/>
      <c r="K101" s="244"/>
      <c r="L101" s="228"/>
      <c r="M101" s="229"/>
      <c r="N101" s="228"/>
      <c r="O101" s="229"/>
      <c r="P101" s="228"/>
      <c r="Q101" s="229"/>
      <c r="R101" s="228"/>
      <c r="S101" s="229"/>
      <c r="T101" s="228"/>
      <c r="U101" s="229"/>
      <c r="V101" s="228"/>
      <c r="W101" s="229"/>
      <c r="X101" s="228"/>
      <c r="Y101" s="229"/>
      <c r="Z101" s="228"/>
      <c r="AA101" s="229"/>
      <c r="AB101" s="228"/>
      <c r="AC101" s="229"/>
      <c r="AD101" s="228"/>
      <c r="AE101" s="229"/>
      <c r="AF101" s="228"/>
    </row>
    <row r="102" spans="1:32" s="220" customFormat="1" ht="14.25" customHeight="1">
      <c r="A102" s="239" t="s">
        <v>56</v>
      </c>
      <c r="B102" s="240"/>
      <c r="C102" s="240"/>
      <c r="D102" s="239"/>
      <c r="E102" s="239"/>
      <c r="F102" s="241"/>
      <c r="G102" s="241"/>
      <c r="H102" s="241"/>
      <c r="I102" s="243"/>
      <c r="J102" s="228"/>
      <c r="K102" s="244"/>
      <c r="L102" s="228"/>
      <c r="M102" s="229"/>
      <c r="N102" s="228"/>
      <c r="O102" s="229"/>
      <c r="P102" s="228"/>
      <c r="Q102" s="229"/>
      <c r="R102" s="228"/>
      <c r="S102" s="229"/>
      <c r="T102" s="228"/>
      <c r="U102" s="229"/>
      <c r="V102" s="228"/>
      <c r="W102" s="229"/>
      <c r="X102" s="228"/>
      <c r="Y102" s="229"/>
      <c r="Z102" s="228"/>
      <c r="AA102" s="229"/>
      <c r="AB102" s="228"/>
      <c r="AC102" s="229"/>
      <c r="AD102" s="228"/>
      <c r="AE102" s="229"/>
      <c r="AF102" s="228"/>
    </row>
    <row r="103" spans="1:32">
      <c r="B103" s="221"/>
      <c r="T103" s="245"/>
      <c r="U103" s="246"/>
    </row>
    <row r="104" spans="1:32">
      <c r="A104" s="242" t="s">
        <v>100</v>
      </c>
      <c r="B104" s="566" t="s">
        <v>100</v>
      </c>
      <c r="C104" s="566"/>
      <c r="D104" s="566"/>
      <c r="T104" s="245"/>
      <c r="U104" s="246"/>
    </row>
    <row r="105" spans="1:32">
      <c r="A105" s="231" t="s">
        <v>261</v>
      </c>
      <c r="B105" s="567" t="s">
        <v>101</v>
      </c>
      <c r="C105" s="567"/>
      <c r="D105" s="567"/>
      <c r="E105" s="567" t="s">
        <v>58</v>
      </c>
      <c r="F105" s="567"/>
      <c r="G105" s="567"/>
      <c r="H105" s="231"/>
      <c r="I105" s="232"/>
    </row>
    <row r="106" spans="1:32">
      <c r="A106" s="242" t="s">
        <v>262</v>
      </c>
      <c r="B106" s="566" t="s">
        <v>102</v>
      </c>
      <c r="C106" s="566"/>
      <c r="D106" s="566"/>
      <c r="E106" s="566" t="s">
        <v>60</v>
      </c>
      <c r="F106" s="566"/>
      <c r="G106" s="566"/>
      <c r="H106" s="242"/>
      <c r="I106" s="225"/>
    </row>
    <row r="107" spans="1:32">
      <c r="F107" s="219"/>
    </row>
    <row r="112" spans="1:32">
      <c r="D112" s="219"/>
    </row>
  </sheetData>
  <sheetProtection selectLockedCells="1" selectUnlockedCells="1"/>
  <mergeCells count="13">
    <mergeCell ref="B104:D104"/>
    <mergeCell ref="B105:D105"/>
    <mergeCell ref="E105:G105"/>
    <mergeCell ref="B106:D106"/>
    <mergeCell ref="E106:G106"/>
    <mergeCell ref="A4:G4"/>
    <mergeCell ref="A10:A12"/>
    <mergeCell ref="B10:B12"/>
    <mergeCell ref="C10:C12"/>
    <mergeCell ref="D10:D12"/>
    <mergeCell ref="E10:E12"/>
    <mergeCell ref="F10:F12"/>
    <mergeCell ref="G10:G12"/>
  </mergeCells>
  <printOptions horizontalCentered="1"/>
  <pageMargins left="0.2" right="0.2" top="0.4" bottom="0.5" header="0.3" footer="0.3"/>
  <pageSetup scale="9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54"/>
  <sheetViews>
    <sheetView zoomScale="85" zoomScaleNormal="85" workbookViewId="0">
      <selection activeCell="E12" sqref="E12"/>
    </sheetView>
  </sheetViews>
  <sheetFormatPr defaultColWidth="9" defaultRowHeight="15"/>
  <cols>
    <col min="1" max="1" width="26.7109375" customWidth="1"/>
    <col min="2" max="9" width="20.7109375" customWidth="1"/>
  </cols>
  <sheetData>
    <row r="1" spans="1:10">
      <c r="A1" s="151" t="s">
        <v>263</v>
      </c>
      <c r="B1" s="152"/>
      <c r="C1" s="152"/>
      <c r="D1" s="152"/>
      <c r="E1" s="152"/>
    </row>
    <row r="2" spans="1:10">
      <c r="A2" s="153"/>
      <c r="B2" s="153"/>
      <c r="C2" s="153"/>
      <c r="D2" s="153"/>
      <c r="E2" s="153"/>
    </row>
    <row r="3" spans="1:10">
      <c r="A3" s="580" t="s">
        <v>264</v>
      </c>
      <c r="B3" s="581"/>
      <c r="C3" s="581"/>
      <c r="D3" s="581"/>
      <c r="E3" s="581"/>
      <c r="F3" s="581"/>
      <c r="G3" s="581"/>
      <c r="H3" s="581"/>
      <c r="I3" s="582"/>
    </row>
    <row r="4" spans="1:10">
      <c r="A4" s="154"/>
      <c r="B4" s="155"/>
      <c r="C4" s="155"/>
      <c r="D4" s="155"/>
      <c r="E4" s="155"/>
      <c r="F4" s="155"/>
      <c r="G4" s="155"/>
      <c r="H4" s="155"/>
      <c r="I4" s="211"/>
    </row>
    <row r="5" spans="1:10">
      <c r="A5" s="156" t="s">
        <v>265</v>
      </c>
      <c r="B5" s="157">
        <v>1</v>
      </c>
      <c r="C5" s="158"/>
      <c r="D5" s="158" t="s">
        <v>4</v>
      </c>
      <c r="E5" s="157">
        <v>2023</v>
      </c>
      <c r="I5" s="212"/>
    </row>
    <row r="6" spans="1:10">
      <c r="A6" s="159" t="s">
        <v>5</v>
      </c>
      <c r="B6" s="160" t="s">
        <v>6</v>
      </c>
      <c r="C6" s="161"/>
      <c r="D6" s="162" t="s">
        <v>7</v>
      </c>
      <c r="E6" s="160">
        <v>3</v>
      </c>
      <c r="I6" s="212"/>
    </row>
    <row r="7" spans="1:10">
      <c r="A7" s="159" t="s">
        <v>266</v>
      </c>
      <c r="B7" s="163" t="s">
        <v>267</v>
      </c>
      <c r="I7" s="212"/>
    </row>
    <row r="8" spans="1:10">
      <c r="A8" s="159"/>
      <c r="I8" s="212"/>
    </row>
    <row r="9" spans="1:10" s="149" customFormat="1" ht="14.45" customHeight="1">
      <c r="A9" s="570" t="s">
        <v>268</v>
      </c>
      <c r="B9" s="570" t="s">
        <v>269</v>
      </c>
      <c r="C9" s="570" t="s">
        <v>270</v>
      </c>
      <c r="D9" s="570" t="s">
        <v>271</v>
      </c>
      <c r="E9" s="570" t="s">
        <v>272</v>
      </c>
      <c r="F9" s="583" t="s">
        <v>273</v>
      </c>
      <c r="G9" s="584"/>
      <c r="H9" s="579" t="s">
        <v>274</v>
      </c>
      <c r="I9" s="579" t="s">
        <v>275</v>
      </c>
    </row>
    <row r="10" spans="1:10" s="149" customFormat="1" ht="28.9" customHeight="1">
      <c r="A10" s="570"/>
      <c r="B10" s="574"/>
      <c r="C10" s="574"/>
      <c r="D10" s="570"/>
      <c r="E10" s="570"/>
      <c r="F10" s="164" t="s">
        <v>276</v>
      </c>
      <c r="G10" s="164" t="s">
        <v>277</v>
      </c>
      <c r="H10" s="574"/>
      <c r="I10" s="574"/>
    </row>
    <row r="11" spans="1:10" s="150" customFormat="1" ht="20.25" customHeight="1">
      <c r="A11" s="165" t="s">
        <v>278</v>
      </c>
      <c r="B11" s="166"/>
      <c r="C11" s="167">
        <v>12906684.199999999</v>
      </c>
      <c r="D11" s="168" t="s">
        <v>279</v>
      </c>
      <c r="E11" s="166"/>
      <c r="F11" s="169">
        <f>+G11/C11</f>
        <v>0.73032258509896764</v>
      </c>
      <c r="G11" s="167">
        <f>8113996.34+547590.5+50100+370705-1382.87+229250+115784</f>
        <v>9426042.9700000007</v>
      </c>
      <c r="H11" s="167"/>
      <c r="I11" s="170" t="s">
        <v>280</v>
      </c>
      <c r="J11" s="213"/>
    </row>
    <row r="12" spans="1:10" s="150" customFormat="1" ht="45" customHeight="1">
      <c r="A12" s="165" t="s">
        <v>281</v>
      </c>
      <c r="B12" s="166"/>
      <c r="C12" s="170">
        <f>1124000+6000</f>
        <v>1130000</v>
      </c>
      <c r="D12" s="171" t="s">
        <v>282</v>
      </c>
      <c r="E12" s="166"/>
      <c r="F12" s="169">
        <v>0.995</v>
      </c>
      <c r="G12" s="170">
        <v>1124557</v>
      </c>
      <c r="H12" s="170"/>
      <c r="I12" s="170" t="s">
        <v>280</v>
      </c>
      <c r="J12" s="213"/>
    </row>
    <row r="13" spans="1:10" s="150" customFormat="1" ht="30" customHeight="1">
      <c r="A13" s="165" t="s">
        <v>283</v>
      </c>
      <c r="B13" s="166"/>
      <c r="C13" s="167">
        <v>399975</v>
      </c>
      <c r="D13" s="413" t="s">
        <v>284</v>
      </c>
      <c r="E13" s="166"/>
      <c r="F13" s="169">
        <f>+G13/C13</f>
        <v>0.68479529970623165</v>
      </c>
      <c r="G13" s="167">
        <v>273901</v>
      </c>
      <c r="H13" s="167"/>
      <c r="I13" s="170" t="s">
        <v>280</v>
      </c>
      <c r="J13" s="213"/>
    </row>
    <row r="14" spans="1:10" s="150" customFormat="1" ht="30" customHeight="1">
      <c r="A14" s="165" t="s">
        <v>285</v>
      </c>
      <c r="B14" s="166"/>
      <c r="C14" s="167">
        <v>574675</v>
      </c>
      <c r="D14" s="168" t="s">
        <v>286</v>
      </c>
      <c r="E14" s="166"/>
      <c r="F14" s="169">
        <v>0</v>
      </c>
      <c r="G14" s="167"/>
      <c r="H14" s="167"/>
      <c r="I14" s="170"/>
      <c r="J14" s="213"/>
    </row>
    <row r="15" spans="1:10" s="150" customFormat="1" ht="33.75" customHeight="1">
      <c r="A15" s="172" t="s">
        <v>287</v>
      </c>
      <c r="B15" s="173"/>
      <c r="C15" s="174"/>
      <c r="D15" s="173"/>
      <c r="E15" s="175"/>
      <c r="F15" s="176"/>
      <c r="G15" s="177"/>
      <c r="H15" s="177"/>
      <c r="I15" s="214"/>
      <c r="J15" s="213"/>
    </row>
    <row r="16" spans="1:10" s="150" customFormat="1" ht="48.75" customHeight="1">
      <c r="A16" s="165" t="s">
        <v>288</v>
      </c>
      <c r="B16" s="178" t="s">
        <v>289</v>
      </c>
      <c r="C16" s="179">
        <v>34500000</v>
      </c>
      <c r="D16" s="180" t="s">
        <v>290</v>
      </c>
      <c r="E16" s="181"/>
      <c r="F16" s="182">
        <v>1</v>
      </c>
      <c r="G16" s="179">
        <v>34167234.310000002</v>
      </c>
      <c r="H16" s="179"/>
      <c r="I16" s="188" t="s">
        <v>291</v>
      </c>
      <c r="J16" s="213"/>
    </row>
    <row r="17" spans="1:22" s="150" customFormat="1" ht="60">
      <c r="A17" s="183" t="s">
        <v>292</v>
      </c>
      <c r="B17" s="166"/>
      <c r="C17" s="167"/>
      <c r="D17" s="168"/>
      <c r="E17" s="166"/>
      <c r="F17" s="169"/>
      <c r="G17" s="167"/>
      <c r="H17" s="167"/>
      <c r="I17" s="170"/>
      <c r="J17" s="213"/>
    </row>
    <row r="18" spans="1:22" s="150" customFormat="1" ht="17.25" customHeight="1">
      <c r="A18" s="184" t="s">
        <v>293</v>
      </c>
      <c r="B18" s="185" t="s">
        <v>294</v>
      </c>
      <c r="C18" s="167">
        <v>15000000</v>
      </c>
      <c r="D18" s="185" t="s">
        <v>295</v>
      </c>
      <c r="E18" s="166"/>
      <c r="F18" s="169">
        <v>1</v>
      </c>
      <c r="G18" s="167">
        <v>14280464.15</v>
      </c>
      <c r="H18" s="167"/>
      <c r="I18" s="170" t="s">
        <v>291</v>
      </c>
      <c r="J18" s="213"/>
    </row>
    <row r="19" spans="1:22" s="150" customFormat="1" ht="34.5" customHeight="1">
      <c r="A19" s="184" t="s">
        <v>296</v>
      </c>
      <c r="B19" s="186" t="s">
        <v>297</v>
      </c>
      <c r="C19" s="177">
        <v>40745187</v>
      </c>
      <c r="D19" s="187" t="s">
        <v>295</v>
      </c>
      <c r="E19" s="173"/>
      <c r="F19" s="575">
        <f>+G19/C19</f>
        <v>0.92150748995212617</v>
      </c>
      <c r="G19" s="577">
        <f>24149995+3998000+4499000+4900000</f>
        <v>37546995</v>
      </c>
      <c r="H19" s="577"/>
      <c r="I19" s="188" t="s">
        <v>280</v>
      </c>
      <c r="J19" s="213"/>
    </row>
    <row r="20" spans="1:22" s="150" customFormat="1" ht="36" customHeight="1">
      <c r="A20" s="189" t="s">
        <v>298</v>
      </c>
      <c r="B20" s="190"/>
      <c r="C20" s="191"/>
      <c r="D20" s="192"/>
      <c r="E20" s="193"/>
      <c r="F20" s="576"/>
      <c r="G20" s="578"/>
      <c r="H20" s="578"/>
      <c r="I20" s="195"/>
      <c r="J20" s="213"/>
    </row>
    <row r="21" spans="1:22" s="150" customFormat="1" ht="30">
      <c r="A21" s="189" t="s">
        <v>299</v>
      </c>
      <c r="B21" s="166"/>
      <c r="C21" s="167">
        <v>4000000</v>
      </c>
      <c r="D21" s="185" t="s">
        <v>295</v>
      </c>
      <c r="E21" s="166"/>
      <c r="F21" s="169">
        <f>+G21/C21</f>
        <v>0.89549956000000008</v>
      </c>
      <c r="G21" s="167">
        <f>335500+3175550+46898.24+24050</f>
        <v>3581998.24</v>
      </c>
      <c r="H21" s="167"/>
      <c r="I21" s="170" t="s">
        <v>280</v>
      </c>
      <c r="J21" s="213"/>
    </row>
    <row r="22" spans="1:22" s="150" customFormat="1" ht="17.25" customHeight="1">
      <c r="A22" s="165" t="s">
        <v>300</v>
      </c>
      <c r="B22" s="166"/>
      <c r="C22" s="196"/>
      <c r="D22" s="196"/>
      <c r="E22" s="196"/>
      <c r="F22" s="197"/>
      <c r="G22" s="196"/>
      <c r="H22" s="196"/>
      <c r="I22" s="197"/>
      <c r="J22" s="213"/>
    </row>
    <row r="23" spans="1:22" s="150" customFormat="1" ht="30">
      <c r="A23" s="198" t="s">
        <v>301</v>
      </c>
      <c r="B23" s="181"/>
      <c r="C23" s="179"/>
      <c r="D23" s="181"/>
      <c r="E23" s="181"/>
      <c r="F23" s="182"/>
      <c r="G23" s="179"/>
      <c r="H23" s="181"/>
      <c r="I23" s="178"/>
      <c r="J23" s="213"/>
    </row>
    <row r="24" spans="1:22" s="150" customFormat="1" ht="15.75" customHeight="1">
      <c r="A24" s="571" t="s">
        <v>302</v>
      </c>
      <c r="B24" s="181"/>
      <c r="C24" s="179"/>
      <c r="D24" s="181"/>
      <c r="E24" s="181"/>
      <c r="F24" s="182"/>
      <c r="G24" s="179"/>
      <c r="H24" s="181"/>
      <c r="I24" s="591" t="s">
        <v>303</v>
      </c>
      <c r="J24" s="213"/>
    </row>
    <row r="25" spans="1:22" s="150" customFormat="1" ht="15.75">
      <c r="A25" s="572"/>
      <c r="B25" s="187" t="s">
        <v>304</v>
      </c>
      <c r="C25" s="177">
        <v>500000</v>
      </c>
      <c r="D25" s="199">
        <v>43030</v>
      </c>
      <c r="E25" s="173"/>
      <c r="F25" s="176">
        <v>1</v>
      </c>
      <c r="G25" s="177"/>
      <c r="H25" s="173"/>
      <c r="I25" s="592"/>
      <c r="J25" s="213"/>
    </row>
    <row r="26" spans="1:22" s="150" customFormat="1" ht="15.75">
      <c r="A26" s="572"/>
      <c r="B26" s="187" t="s">
        <v>305</v>
      </c>
      <c r="C26" s="177">
        <v>1060000</v>
      </c>
      <c r="D26" s="199">
        <v>43030</v>
      </c>
      <c r="E26" s="173"/>
      <c r="F26" s="176">
        <v>1</v>
      </c>
      <c r="G26" s="177"/>
      <c r="H26" s="173"/>
      <c r="I26" s="592"/>
      <c r="J26" s="213"/>
    </row>
    <row r="27" spans="1:22" s="150" customFormat="1" ht="15.75">
      <c r="A27" s="573"/>
      <c r="B27" s="193"/>
      <c r="C27" s="191"/>
      <c r="D27" s="193"/>
      <c r="E27" s="193"/>
      <c r="F27" s="194"/>
      <c r="G27" s="191"/>
      <c r="H27" s="193"/>
      <c r="I27" s="593"/>
      <c r="J27" s="213"/>
    </row>
    <row r="28" spans="1:22" s="149" customFormat="1" ht="60">
      <c r="A28" s="165" t="s">
        <v>306</v>
      </c>
      <c r="B28" s="185"/>
      <c r="C28" s="170">
        <v>10647492</v>
      </c>
      <c r="D28" s="200" t="s">
        <v>307</v>
      </c>
      <c r="E28" s="166"/>
      <c r="F28" s="169"/>
      <c r="G28" s="170"/>
      <c r="H28" s="170"/>
      <c r="I28" s="215" t="s">
        <v>308</v>
      </c>
      <c r="J28" s="216"/>
    </row>
    <row r="29" spans="1:22" s="149" customFormat="1" ht="43.5" customHeight="1">
      <c r="A29" s="165" t="s">
        <v>309</v>
      </c>
      <c r="B29" s="185"/>
      <c r="C29" s="170">
        <v>2500000</v>
      </c>
      <c r="D29" s="200" t="s">
        <v>310</v>
      </c>
      <c r="E29" s="166"/>
      <c r="F29" s="169"/>
      <c r="G29" s="170"/>
      <c r="H29" s="170"/>
      <c r="I29" s="215" t="s">
        <v>308</v>
      </c>
      <c r="J29" s="216"/>
      <c r="V29" s="150"/>
    </row>
    <row r="30" spans="1:22" s="149" customFormat="1">
      <c r="A30" s="201"/>
      <c r="B30" s="185"/>
      <c r="C30" s="170"/>
      <c r="D30" s="200"/>
      <c r="E30" s="166"/>
      <c r="F30" s="169"/>
      <c r="G30" s="170"/>
      <c r="H30" s="170"/>
      <c r="I30" s="170"/>
      <c r="J30" s="216"/>
    </row>
    <row r="31" spans="1:22" s="149" customFormat="1">
      <c r="A31" s="202" t="s">
        <v>311</v>
      </c>
      <c r="B31" s="185"/>
      <c r="C31" s="170"/>
      <c r="D31" s="200"/>
      <c r="E31" s="166"/>
      <c r="F31" s="169"/>
      <c r="G31" s="170"/>
      <c r="H31" s="170"/>
      <c r="I31" s="170"/>
      <c r="J31" s="216"/>
    </row>
    <row r="32" spans="1:22" s="149" customFormat="1" ht="60">
      <c r="A32" s="165" t="s">
        <v>312</v>
      </c>
      <c r="B32" s="185" t="s">
        <v>128</v>
      </c>
      <c r="C32" s="170">
        <v>200000</v>
      </c>
      <c r="D32" s="200" t="s">
        <v>313</v>
      </c>
      <c r="E32" s="166"/>
      <c r="F32" s="169">
        <v>1</v>
      </c>
      <c r="G32" s="170">
        <v>193836</v>
      </c>
      <c r="H32" s="170"/>
      <c r="I32" s="215" t="s">
        <v>314</v>
      </c>
      <c r="J32" s="216"/>
    </row>
    <row r="33" spans="1:22" s="149" customFormat="1" ht="30" customHeight="1">
      <c r="A33" s="202" t="s">
        <v>315</v>
      </c>
      <c r="B33" s="185"/>
      <c r="C33" s="170"/>
      <c r="D33" s="200"/>
      <c r="E33" s="166"/>
      <c r="F33" s="169"/>
      <c r="G33" s="170"/>
      <c r="H33" s="170"/>
      <c r="I33" s="170"/>
      <c r="J33" s="216"/>
    </row>
    <row r="34" spans="1:22" s="149" customFormat="1" ht="30">
      <c r="A34" s="165" t="s">
        <v>316</v>
      </c>
      <c r="B34" s="185"/>
      <c r="C34" s="170">
        <v>6000000</v>
      </c>
      <c r="D34" s="200" t="s">
        <v>317</v>
      </c>
      <c r="E34" s="166"/>
      <c r="F34" s="169">
        <v>0.5</v>
      </c>
      <c r="G34" s="170">
        <v>0</v>
      </c>
      <c r="H34" s="170"/>
      <c r="I34" s="170" t="s">
        <v>318</v>
      </c>
      <c r="J34" s="216"/>
    </row>
    <row r="35" spans="1:22" s="149" customFormat="1" ht="30">
      <c r="A35" s="203" t="s">
        <v>319</v>
      </c>
      <c r="B35" s="185"/>
      <c r="C35" s="170"/>
      <c r="D35" s="200"/>
      <c r="E35" s="166"/>
      <c r="F35" s="169"/>
      <c r="G35" s="170"/>
      <c r="H35" s="170"/>
      <c r="I35" s="170"/>
      <c r="J35" s="216"/>
    </row>
    <row r="36" spans="1:22" s="149" customFormat="1" ht="30">
      <c r="A36" s="204" t="s">
        <v>320</v>
      </c>
      <c r="B36" s="185"/>
      <c r="C36" s="170">
        <v>46600</v>
      </c>
      <c r="D36" s="200" t="s">
        <v>321</v>
      </c>
      <c r="E36" s="166"/>
      <c r="F36" s="169">
        <f>+G36/46600</f>
        <v>0.8072403433476395</v>
      </c>
      <c r="G36" s="170">
        <f>2617.4+11900+23100</f>
        <v>37617.4</v>
      </c>
      <c r="H36" s="170"/>
      <c r="I36" s="170"/>
      <c r="J36" s="216"/>
      <c r="V36" s="218"/>
    </row>
    <row r="37" spans="1:22" s="150" customFormat="1" ht="30">
      <c r="A37" s="198" t="s">
        <v>322</v>
      </c>
      <c r="B37" s="192"/>
      <c r="C37" s="195"/>
      <c r="D37" s="192"/>
      <c r="E37" s="193"/>
      <c r="F37" s="194"/>
      <c r="G37" s="191"/>
      <c r="H37" s="193"/>
      <c r="I37" s="192"/>
      <c r="J37" s="213"/>
    </row>
    <row r="38" spans="1:22" s="150" customFormat="1" ht="90">
      <c r="A38" s="205" t="s">
        <v>323</v>
      </c>
      <c r="B38" s="192"/>
      <c r="C38" s="195">
        <v>758152</v>
      </c>
      <c r="D38" s="206" t="s">
        <v>321</v>
      </c>
      <c r="E38" s="193"/>
      <c r="F38" s="194">
        <v>0</v>
      </c>
      <c r="G38" s="191">
        <v>0</v>
      </c>
      <c r="H38" s="193"/>
      <c r="I38" s="206" t="s">
        <v>324</v>
      </c>
      <c r="J38" s="213"/>
    </row>
    <row r="39" spans="1:22" s="150" customFormat="1" ht="30">
      <c r="A39" s="198" t="s">
        <v>325</v>
      </c>
      <c r="B39" s="192"/>
      <c r="C39" s="195"/>
      <c r="D39" s="206"/>
      <c r="E39" s="193"/>
      <c r="F39" s="194"/>
      <c r="G39" s="191"/>
      <c r="H39" s="193"/>
      <c r="I39" s="192"/>
      <c r="J39" s="213"/>
    </row>
    <row r="40" spans="1:22" s="150" customFormat="1" ht="60">
      <c r="A40" s="205" t="s">
        <v>326</v>
      </c>
      <c r="B40" s="192"/>
      <c r="C40" s="195">
        <v>26500000</v>
      </c>
      <c r="D40" s="206" t="s">
        <v>327</v>
      </c>
      <c r="E40" s="193"/>
      <c r="F40" s="194">
        <v>0</v>
      </c>
      <c r="G40" s="191"/>
      <c r="H40" s="193"/>
      <c r="I40" s="192"/>
      <c r="J40" s="213"/>
    </row>
    <row r="41" spans="1:22" s="150" customFormat="1" ht="30">
      <c r="A41" s="205" t="s">
        <v>328</v>
      </c>
      <c r="B41" s="185"/>
      <c r="C41" s="170">
        <v>5000000</v>
      </c>
      <c r="D41" s="201" t="s">
        <v>329</v>
      </c>
      <c r="E41" s="166"/>
      <c r="F41" s="169">
        <v>0</v>
      </c>
      <c r="G41" s="167"/>
      <c r="H41" s="166"/>
      <c r="I41" s="185"/>
      <c r="J41" s="213"/>
    </row>
    <row r="42" spans="1:22" s="150" customFormat="1" ht="15.75">
      <c r="A42" s="198" t="s">
        <v>330</v>
      </c>
      <c r="B42" s="192"/>
      <c r="C42" s="195"/>
      <c r="D42" s="192"/>
      <c r="E42" s="193"/>
      <c r="F42" s="194"/>
      <c r="G42" s="191"/>
      <c r="H42" s="193"/>
      <c r="I42" s="192"/>
      <c r="J42" s="213"/>
    </row>
    <row r="43" spans="1:22" s="150" customFormat="1" ht="30">
      <c r="A43" s="207" t="s">
        <v>331</v>
      </c>
      <c r="B43" s="192"/>
      <c r="C43" s="195">
        <v>121000</v>
      </c>
      <c r="D43" s="200" t="s">
        <v>332</v>
      </c>
      <c r="E43" s="193"/>
      <c r="F43" s="194">
        <v>0</v>
      </c>
      <c r="G43" s="191"/>
      <c r="H43" s="193"/>
      <c r="I43" s="192"/>
      <c r="J43" s="213"/>
    </row>
    <row r="44" spans="1:22" s="150" customFormat="1" ht="75">
      <c r="A44" s="205" t="s">
        <v>333</v>
      </c>
      <c r="B44" s="192"/>
      <c r="C44" s="195">
        <v>200000</v>
      </c>
      <c r="D44" s="200" t="s">
        <v>332</v>
      </c>
      <c r="E44" s="193"/>
      <c r="F44" s="194">
        <f>G44/200000</f>
        <v>0.52500000000000002</v>
      </c>
      <c r="G44" s="191">
        <f>42000+42000+21000</f>
        <v>105000</v>
      </c>
      <c r="H44" s="193"/>
      <c r="I44" s="192"/>
      <c r="J44" s="213"/>
    </row>
    <row r="45" spans="1:22" s="149" customFormat="1" ht="41.25" customHeight="1">
      <c r="A45" s="165" t="s">
        <v>334</v>
      </c>
      <c r="B45" s="185"/>
      <c r="C45" s="170">
        <v>7610</v>
      </c>
      <c r="D45" s="200" t="s">
        <v>335</v>
      </c>
      <c r="E45" s="166"/>
      <c r="F45" s="169">
        <v>0</v>
      </c>
      <c r="G45" s="170">
        <v>0</v>
      </c>
      <c r="H45" s="170"/>
      <c r="I45" s="170"/>
      <c r="J45" s="216"/>
    </row>
    <row r="46" spans="1:22" s="149" customFormat="1" ht="45" customHeight="1">
      <c r="A46" s="165" t="s">
        <v>336</v>
      </c>
      <c r="B46" s="185"/>
      <c r="C46" s="170">
        <v>50000</v>
      </c>
      <c r="D46" s="200" t="s">
        <v>337</v>
      </c>
      <c r="E46" s="166"/>
      <c r="F46" s="169">
        <v>0</v>
      </c>
      <c r="G46" s="170">
        <v>0</v>
      </c>
      <c r="H46" s="170"/>
      <c r="I46" s="170" t="s">
        <v>338</v>
      </c>
      <c r="J46" s="216"/>
    </row>
    <row r="47" spans="1:22" s="149" customFormat="1" ht="41.25" customHeight="1">
      <c r="A47" s="165" t="s">
        <v>339</v>
      </c>
      <c r="B47" s="185"/>
      <c r="C47" s="170">
        <v>3000</v>
      </c>
      <c r="D47" s="200" t="s">
        <v>340</v>
      </c>
      <c r="E47" s="166"/>
      <c r="F47" s="169">
        <v>0</v>
      </c>
      <c r="G47" s="170">
        <v>0</v>
      </c>
      <c r="H47" s="170"/>
      <c r="I47" s="170"/>
      <c r="J47" s="216"/>
    </row>
    <row r="48" spans="1:22" s="150" customFormat="1" ht="41.25" customHeight="1">
      <c r="A48" s="165" t="s">
        <v>341</v>
      </c>
      <c r="B48" s="185"/>
      <c r="C48" s="170">
        <v>100000</v>
      </c>
      <c r="D48" s="414" t="s">
        <v>342</v>
      </c>
      <c r="E48" s="166"/>
      <c r="F48" s="169">
        <v>0</v>
      </c>
      <c r="G48" s="167">
        <v>0</v>
      </c>
      <c r="H48" s="166"/>
      <c r="I48" s="185"/>
      <c r="J48" s="213"/>
    </row>
    <row r="49" spans="1:9">
      <c r="A49" s="208"/>
      <c r="I49" s="212"/>
    </row>
    <row r="50" spans="1:9">
      <c r="A50" s="585" t="s">
        <v>56</v>
      </c>
      <c r="B50" s="586"/>
      <c r="C50" s="586"/>
      <c r="D50" s="586"/>
      <c r="E50" s="586"/>
      <c r="F50" s="586"/>
      <c r="G50" s="586"/>
      <c r="H50" s="586"/>
      <c r="I50" s="587"/>
    </row>
    <row r="51" spans="1:9">
      <c r="A51" s="208"/>
      <c r="I51" s="212"/>
    </row>
    <row r="52" spans="1:9">
      <c r="A52" s="208"/>
      <c r="I52" s="212"/>
    </row>
    <row r="53" spans="1:9" s="149" customFormat="1" ht="16.899999999999999" customHeight="1">
      <c r="A53" s="588" t="s">
        <v>57</v>
      </c>
      <c r="B53" s="589"/>
      <c r="C53" s="209"/>
      <c r="D53" s="590" t="s">
        <v>101</v>
      </c>
      <c r="E53" s="590"/>
      <c r="G53" s="590" t="s">
        <v>58</v>
      </c>
      <c r="H53" s="590"/>
      <c r="I53" s="212"/>
    </row>
    <row r="54" spans="1:9">
      <c r="A54" s="568" t="s">
        <v>59</v>
      </c>
      <c r="B54" s="569"/>
      <c r="C54" s="210"/>
      <c r="D54" s="569" t="s">
        <v>102</v>
      </c>
      <c r="E54" s="569"/>
      <c r="F54" s="210"/>
      <c r="G54" s="569" t="s">
        <v>60</v>
      </c>
      <c r="H54" s="569"/>
      <c r="I54" s="217"/>
    </row>
  </sheetData>
  <sheetProtection password="9EB5" sheet="1" objects="1" selectLockedCells="1" selectUnlockedCells="1"/>
  <mergeCells count="21">
    <mergeCell ref="A3:I3"/>
    <mergeCell ref="F9:G9"/>
    <mergeCell ref="A50:I50"/>
    <mergeCell ref="A53:B53"/>
    <mergeCell ref="D53:E53"/>
    <mergeCell ref="G53:H53"/>
    <mergeCell ref="I9:I10"/>
    <mergeCell ref="I24:I27"/>
    <mergeCell ref="A54:B54"/>
    <mergeCell ref="D54:E54"/>
    <mergeCell ref="G54:H54"/>
    <mergeCell ref="A9:A10"/>
    <mergeCell ref="A24:A27"/>
    <mergeCell ref="B9:B10"/>
    <mergeCell ref="C9:C10"/>
    <mergeCell ref="D9:D10"/>
    <mergeCell ref="E9:E10"/>
    <mergeCell ref="F19:F20"/>
    <mergeCell ref="G19:G20"/>
    <mergeCell ref="H9:H10"/>
    <mergeCell ref="H19:H20"/>
  </mergeCells>
  <pageMargins left="0.70866141732283505" right="0.70866141732283505" top="0.74803149606299202" bottom="0.74803149606299202" header="0.31496062992126" footer="0.31496062992126"/>
  <pageSetup paperSize="10000" scale="75"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55"/>
  <sheetViews>
    <sheetView topLeftCell="A27" workbookViewId="0">
      <selection activeCell="B35" sqref="B35:E35"/>
    </sheetView>
  </sheetViews>
  <sheetFormatPr defaultColWidth="9.140625" defaultRowHeight="15"/>
  <cols>
    <col min="1" max="1" width="18.85546875" style="111" customWidth="1"/>
    <col min="2" max="2" width="19.85546875" style="111" customWidth="1"/>
    <col min="3" max="3" width="15.140625" style="111" customWidth="1"/>
    <col min="4" max="4" width="19.85546875" style="111" customWidth="1"/>
    <col min="5" max="5" width="24.7109375" style="111" customWidth="1"/>
    <col min="6" max="6" width="17.7109375" style="111" customWidth="1"/>
    <col min="7" max="7" width="8.85546875" style="111" customWidth="1"/>
    <col min="8" max="16384" width="9.140625" style="112"/>
  </cols>
  <sheetData>
    <row r="1" spans="1:8" ht="15" customHeight="1">
      <c r="A1" s="113" t="s">
        <v>343</v>
      </c>
      <c r="B1" s="114"/>
      <c r="C1" s="114"/>
      <c r="D1" s="114"/>
      <c r="E1" s="115"/>
      <c r="F1" s="115"/>
      <c r="G1" s="115"/>
      <c r="H1" s="115"/>
    </row>
    <row r="2" spans="1:8" ht="15" customHeight="1">
      <c r="A2" s="116" t="s">
        <v>344</v>
      </c>
      <c r="B2" s="114"/>
      <c r="C2" s="114"/>
      <c r="D2" s="114"/>
      <c r="E2" s="115"/>
      <c r="F2" s="115"/>
      <c r="G2" s="115"/>
      <c r="H2" s="115"/>
    </row>
    <row r="3" spans="1:8" ht="15" customHeight="1">
      <c r="A3" s="116" t="s">
        <v>345</v>
      </c>
      <c r="B3" s="114"/>
      <c r="C3" s="114"/>
      <c r="D3" s="114"/>
      <c r="E3" s="115"/>
      <c r="F3" s="115"/>
      <c r="G3" s="115"/>
      <c r="H3" s="115"/>
    </row>
    <row r="4" spans="1:8">
      <c r="A4" s="117"/>
      <c r="B4" s="117"/>
      <c r="C4" s="117"/>
      <c r="D4" s="117"/>
      <c r="E4" s="117"/>
      <c r="F4" s="117"/>
      <c r="G4" s="118"/>
      <c r="H4" s="118"/>
    </row>
    <row r="5" spans="1:8">
      <c r="A5" s="608" t="s">
        <v>346</v>
      </c>
      <c r="B5" s="609"/>
      <c r="C5" s="609"/>
      <c r="D5" s="609"/>
      <c r="E5" s="609"/>
      <c r="F5" s="610"/>
      <c r="G5" s="119"/>
      <c r="H5" s="119"/>
    </row>
    <row r="6" spans="1:8">
      <c r="A6" s="120"/>
      <c r="B6" s="120"/>
      <c r="C6" s="120"/>
      <c r="D6" s="120"/>
      <c r="E6" s="120"/>
      <c r="F6" s="121"/>
      <c r="G6" s="119"/>
      <c r="H6" s="119"/>
    </row>
    <row r="7" spans="1:8">
      <c r="A7" s="122" t="s">
        <v>2</v>
      </c>
      <c r="B7" s="123" t="s">
        <v>347</v>
      </c>
      <c r="C7" s="124"/>
      <c r="D7" s="122" t="s">
        <v>4</v>
      </c>
      <c r="E7" s="125">
        <v>2023</v>
      </c>
      <c r="F7" s="126"/>
      <c r="G7" s="127"/>
      <c r="H7" s="127"/>
    </row>
    <row r="8" spans="1:8">
      <c r="A8" s="128" t="s">
        <v>5</v>
      </c>
      <c r="B8" s="129" t="s">
        <v>6</v>
      </c>
      <c r="D8" s="128" t="s">
        <v>7</v>
      </c>
      <c r="E8" s="130">
        <v>3</v>
      </c>
      <c r="F8" s="131"/>
      <c r="G8" s="132"/>
      <c r="H8" s="132"/>
    </row>
    <row r="9" spans="1:8">
      <c r="A9" s="128" t="s">
        <v>9</v>
      </c>
      <c r="B9" s="129" t="s">
        <v>267</v>
      </c>
      <c r="D9" s="119"/>
      <c r="F9" s="133"/>
      <c r="H9" s="132"/>
    </row>
    <row r="10" spans="1:8">
      <c r="C10" s="119"/>
      <c r="D10" s="119"/>
      <c r="F10" s="133"/>
      <c r="H10" s="132"/>
    </row>
    <row r="11" spans="1:8">
      <c r="A11" s="611" t="s">
        <v>348</v>
      </c>
      <c r="B11" s="612"/>
      <c r="C11" s="612"/>
      <c r="D11" s="612"/>
      <c r="E11" s="612"/>
      <c r="F11" s="134"/>
    </row>
    <row r="12" spans="1:8">
      <c r="A12" s="135" t="s">
        <v>349</v>
      </c>
      <c r="B12" s="613" t="s">
        <v>350</v>
      </c>
      <c r="C12" s="614"/>
      <c r="D12" s="614"/>
      <c r="E12" s="615"/>
      <c r="F12" s="135" t="s">
        <v>351</v>
      </c>
    </row>
    <row r="13" spans="1:8">
      <c r="A13" s="136">
        <v>1</v>
      </c>
      <c r="B13" s="596" t="s">
        <v>352</v>
      </c>
      <c r="C13" s="597"/>
      <c r="D13" s="597"/>
      <c r="E13" s="598"/>
      <c r="F13" s="137" t="s">
        <v>353</v>
      </c>
    </row>
    <row r="14" spans="1:8">
      <c r="A14" s="136">
        <v>2</v>
      </c>
      <c r="B14" s="596" t="s">
        <v>354</v>
      </c>
      <c r="C14" s="597"/>
      <c r="D14" s="597"/>
      <c r="E14" s="598"/>
      <c r="F14" s="138" t="s">
        <v>355</v>
      </c>
    </row>
    <row r="15" spans="1:8">
      <c r="A15" s="136">
        <v>3</v>
      </c>
      <c r="B15" s="596" t="s">
        <v>356</v>
      </c>
      <c r="C15" s="597"/>
      <c r="D15" s="597"/>
      <c r="E15" s="598"/>
      <c r="F15" s="137" t="s">
        <v>357</v>
      </c>
    </row>
    <row r="16" spans="1:8">
      <c r="A16" s="136">
        <v>4</v>
      </c>
      <c r="B16" s="596" t="s">
        <v>358</v>
      </c>
      <c r="C16" s="597"/>
      <c r="D16" s="597"/>
      <c r="E16" s="598"/>
      <c r="F16" s="137" t="s">
        <v>357</v>
      </c>
    </row>
    <row r="17" spans="1:6">
      <c r="A17" s="136">
        <v>5</v>
      </c>
      <c r="B17" s="596" t="s">
        <v>359</v>
      </c>
      <c r="C17" s="597"/>
      <c r="D17" s="597"/>
      <c r="E17" s="598"/>
      <c r="F17" s="137" t="s">
        <v>357</v>
      </c>
    </row>
    <row r="18" spans="1:6">
      <c r="A18" s="136">
        <v>6</v>
      </c>
      <c r="B18" s="596" t="s">
        <v>360</v>
      </c>
      <c r="C18" s="597"/>
      <c r="D18" s="597"/>
      <c r="E18" s="598"/>
      <c r="F18" s="139"/>
    </row>
    <row r="19" spans="1:6">
      <c r="A19" s="136">
        <v>7</v>
      </c>
      <c r="B19" s="596" t="s">
        <v>361</v>
      </c>
      <c r="C19" s="597"/>
      <c r="D19" s="597"/>
      <c r="E19" s="598"/>
      <c r="F19" s="139"/>
    </row>
    <row r="20" spans="1:6">
      <c r="A20" s="136">
        <v>8</v>
      </c>
      <c r="B20" s="596" t="s">
        <v>362</v>
      </c>
      <c r="C20" s="597"/>
      <c r="D20" s="597"/>
      <c r="E20" s="598"/>
      <c r="F20" s="139"/>
    </row>
    <row r="21" spans="1:6">
      <c r="A21" s="136">
        <v>9</v>
      </c>
      <c r="B21" s="596" t="s">
        <v>363</v>
      </c>
      <c r="C21" s="597"/>
      <c r="D21" s="597"/>
      <c r="E21" s="598"/>
      <c r="F21" s="139"/>
    </row>
    <row r="22" spans="1:6">
      <c r="A22" s="136">
        <v>10</v>
      </c>
      <c r="B22" s="596" t="s">
        <v>364</v>
      </c>
      <c r="C22" s="597"/>
      <c r="D22" s="597"/>
      <c r="E22" s="598"/>
      <c r="F22" s="139"/>
    </row>
    <row r="23" spans="1:6">
      <c r="A23" s="136">
        <v>11</v>
      </c>
      <c r="B23" s="605" t="s">
        <v>365</v>
      </c>
      <c r="C23" s="606"/>
      <c r="D23" s="606"/>
      <c r="E23" s="607"/>
      <c r="F23" s="139"/>
    </row>
    <row r="24" spans="1:6">
      <c r="A24" s="136">
        <v>12</v>
      </c>
      <c r="B24" s="596" t="s">
        <v>366</v>
      </c>
      <c r="C24" s="597"/>
      <c r="D24" s="597"/>
      <c r="E24" s="598"/>
      <c r="F24" s="139"/>
    </row>
    <row r="25" spans="1:6">
      <c r="A25" s="136">
        <v>13</v>
      </c>
      <c r="B25" s="596" t="s">
        <v>367</v>
      </c>
      <c r="C25" s="597"/>
      <c r="D25" s="597"/>
      <c r="E25" s="598"/>
      <c r="F25" s="139"/>
    </row>
    <row r="26" spans="1:6">
      <c r="A26" s="136">
        <v>14</v>
      </c>
      <c r="B26" s="596" t="s">
        <v>368</v>
      </c>
      <c r="C26" s="597"/>
      <c r="D26" s="597"/>
      <c r="E26" s="598"/>
      <c r="F26" s="139"/>
    </row>
    <row r="27" spans="1:6">
      <c r="A27" s="136">
        <v>15</v>
      </c>
      <c r="B27" s="596" t="s">
        <v>369</v>
      </c>
      <c r="C27" s="597"/>
      <c r="D27" s="597"/>
      <c r="E27" s="598"/>
      <c r="F27" s="139"/>
    </row>
    <row r="28" spans="1:6">
      <c r="A28" s="136">
        <v>16</v>
      </c>
      <c r="B28" s="596" t="s">
        <v>370</v>
      </c>
      <c r="C28" s="597"/>
      <c r="D28" s="597"/>
      <c r="E28" s="598"/>
      <c r="F28" s="139"/>
    </row>
    <row r="29" spans="1:6">
      <c r="A29" s="136">
        <v>17</v>
      </c>
      <c r="B29" s="596" t="s">
        <v>371</v>
      </c>
      <c r="C29" s="597"/>
      <c r="D29" s="597"/>
      <c r="E29" s="598"/>
      <c r="F29" s="139"/>
    </row>
    <row r="30" spans="1:6">
      <c r="A30" s="136">
        <v>18</v>
      </c>
      <c r="B30" s="596" t="s">
        <v>372</v>
      </c>
      <c r="C30" s="597"/>
      <c r="D30" s="597"/>
      <c r="E30" s="598"/>
      <c r="F30" s="139"/>
    </row>
    <row r="31" spans="1:6">
      <c r="A31" s="136">
        <v>19</v>
      </c>
      <c r="B31" s="596" t="s">
        <v>373</v>
      </c>
      <c r="C31" s="597"/>
      <c r="D31" s="597"/>
      <c r="E31" s="598"/>
      <c r="F31" s="139"/>
    </row>
    <row r="32" spans="1:6">
      <c r="A32" s="136">
        <v>20</v>
      </c>
      <c r="B32" s="596" t="s">
        <v>374</v>
      </c>
      <c r="C32" s="597"/>
      <c r="D32" s="597"/>
      <c r="E32" s="598"/>
      <c r="F32" s="139"/>
    </row>
    <row r="33" spans="1:6">
      <c r="A33" s="136">
        <v>21</v>
      </c>
      <c r="B33" s="596" t="s">
        <v>375</v>
      </c>
      <c r="C33" s="597"/>
      <c r="D33" s="597"/>
      <c r="E33" s="598"/>
      <c r="F33" s="139"/>
    </row>
    <row r="34" spans="1:6">
      <c r="A34" s="136">
        <v>22</v>
      </c>
      <c r="B34" s="596" t="s">
        <v>376</v>
      </c>
      <c r="C34" s="597"/>
      <c r="D34" s="597"/>
      <c r="E34" s="598"/>
      <c r="F34" s="139"/>
    </row>
    <row r="35" spans="1:6">
      <c r="A35" s="136">
        <v>23</v>
      </c>
      <c r="B35" s="596" t="s">
        <v>377</v>
      </c>
      <c r="C35" s="597"/>
      <c r="D35" s="597"/>
      <c r="E35" s="598"/>
      <c r="F35" s="139"/>
    </row>
    <row r="36" spans="1:6">
      <c r="A36" s="136">
        <v>24</v>
      </c>
      <c r="B36" s="596" t="s">
        <v>378</v>
      </c>
      <c r="C36" s="597"/>
      <c r="D36" s="597"/>
      <c r="E36" s="598"/>
      <c r="F36" s="139"/>
    </row>
    <row r="37" spans="1:6">
      <c r="A37" s="136">
        <v>25</v>
      </c>
      <c r="B37" s="596" t="s">
        <v>379</v>
      </c>
      <c r="C37" s="597"/>
      <c r="D37" s="597"/>
      <c r="E37" s="598"/>
      <c r="F37" s="139"/>
    </row>
    <row r="38" spans="1:6">
      <c r="A38" s="136">
        <v>26</v>
      </c>
      <c r="B38" s="596" t="s">
        <v>380</v>
      </c>
      <c r="C38" s="597"/>
      <c r="D38" s="597"/>
      <c r="E38" s="598"/>
      <c r="F38" s="139"/>
    </row>
    <row r="39" spans="1:6">
      <c r="A39" s="136">
        <v>27</v>
      </c>
      <c r="B39" s="596" t="s">
        <v>381</v>
      </c>
      <c r="C39" s="597"/>
      <c r="D39" s="597"/>
      <c r="E39" s="598"/>
      <c r="F39" s="139"/>
    </row>
    <row r="40" spans="1:6">
      <c r="A40" s="136">
        <v>28</v>
      </c>
      <c r="B40" s="596" t="s">
        <v>382</v>
      </c>
      <c r="C40" s="597"/>
      <c r="D40" s="597"/>
      <c r="E40" s="598"/>
      <c r="F40" s="139"/>
    </row>
    <row r="41" spans="1:6">
      <c r="A41" s="136">
        <v>29</v>
      </c>
      <c r="B41" s="596" t="s">
        <v>383</v>
      </c>
      <c r="C41" s="597"/>
      <c r="D41" s="597"/>
      <c r="E41" s="598"/>
      <c r="F41" s="139"/>
    </row>
    <row r="42" spans="1:6">
      <c r="A42" s="136">
        <v>30</v>
      </c>
      <c r="B42" s="596" t="s">
        <v>384</v>
      </c>
      <c r="C42" s="597"/>
      <c r="D42" s="597"/>
      <c r="E42" s="598"/>
      <c r="F42" s="139"/>
    </row>
    <row r="43" spans="1:6">
      <c r="A43" s="136">
        <v>31</v>
      </c>
      <c r="B43" s="596" t="s">
        <v>385</v>
      </c>
      <c r="C43" s="597"/>
      <c r="D43" s="597"/>
      <c r="E43" s="598"/>
      <c r="F43" s="139"/>
    </row>
    <row r="44" spans="1:6">
      <c r="A44" s="136">
        <v>32</v>
      </c>
      <c r="B44" s="596" t="s">
        <v>386</v>
      </c>
      <c r="C44" s="597"/>
      <c r="D44" s="597"/>
      <c r="E44" s="598"/>
      <c r="F44" s="139"/>
    </row>
    <row r="45" spans="1:6">
      <c r="A45" s="136">
        <v>33</v>
      </c>
      <c r="B45" s="596" t="s">
        <v>387</v>
      </c>
      <c r="C45" s="597"/>
      <c r="D45" s="597"/>
      <c r="E45" s="598"/>
      <c r="F45" s="139"/>
    </row>
    <row r="46" spans="1:6">
      <c r="A46" s="136">
        <v>34</v>
      </c>
      <c r="B46" s="596" t="s">
        <v>388</v>
      </c>
      <c r="C46" s="597"/>
      <c r="D46" s="597"/>
      <c r="E46" s="598"/>
      <c r="F46" s="139"/>
    </row>
    <row r="47" spans="1:6">
      <c r="A47" s="140"/>
      <c r="B47" s="141"/>
      <c r="C47" s="141"/>
      <c r="D47" s="141"/>
      <c r="F47" s="133"/>
    </row>
    <row r="48" spans="1:6">
      <c r="A48" s="142" t="s">
        <v>389</v>
      </c>
      <c r="B48" s="130"/>
      <c r="C48" s="130"/>
      <c r="D48" s="130"/>
      <c r="E48" s="130" t="s">
        <v>390</v>
      </c>
      <c r="F48" s="133"/>
    </row>
    <row r="49" spans="1:6">
      <c r="A49" s="599" t="s">
        <v>100</v>
      </c>
      <c r="B49" s="600"/>
      <c r="C49" s="141"/>
      <c r="D49" s="141"/>
      <c r="F49" s="133"/>
    </row>
    <row r="50" spans="1:6">
      <c r="A50" s="601" t="s">
        <v>391</v>
      </c>
      <c r="B50" s="602"/>
      <c r="C50" s="141"/>
      <c r="D50" s="141"/>
      <c r="E50" s="603">
        <v>45199</v>
      </c>
      <c r="F50" s="604"/>
    </row>
    <row r="51" spans="1:6">
      <c r="A51" s="594" t="s">
        <v>392</v>
      </c>
      <c r="B51" s="595"/>
      <c r="C51" s="130"/>
      <c r="D51" s="130"/>
      <c r="F51" s="133"/>
    </row>
    <row r="52" spans="1:6">
      <c r="A52" s="140"/>
      <c r="B52" s="141"/>
      <c r="C52" s="141"/>
      <c r="D52" s="141"/>
      <c r="F52" s="133"/>
    </row>
    <row r="53" spans="1:6">
      <c r="A53" s="143" t="s">
        <v>393</v>
      </c>
      <c r="B53" s="144"/>
      <c r="C53" s="144"/>
      <c r="D53" s="144"/>
      <c r="F53" s="133"/>
    </row>
    <row r="54" spans="1:6">
      <c r="A54" s="145" t="s">
        <v>394</v>
      </c>
      <c r="B54" s="146"/>
      <c r="C54" s="146"/>
      <c r="D54" s="146"/>
      <c r="E54" s="147"/>
      <c r="F54" s="148"/>
    </row>
    <row r="55" spans="1:6">
      <c r="A55" s="141"/>
      <c r="B55" s="141"/>
      <c r="C55" s="141"/>
      <c r="D55" s="141"/>
    </row>
  </sheetData>
  <sheetProtection password="9EB5" sheet="1" objects="1" selectLockedCells="1" selectUnlockedCells="1"/>
  <mergeCells count="41">
    <mergeCell ref="A5:F5"/>
    <mergeCell ref="A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B26:E26"/>
    <mergeCell ref="B27:E27"/>
    <mergeCell ref="B28:E28"/>
    <mergeCell ref="B29:E29"/>
    <mergeCell ref="B30:E30"/>
    <mergeCell ref="B31:E31"/>
    <mergeCell ref="B32:E32"/>
    <mergeCell ref="B33:E33"/>
    <mergeCell ref="B34:E34"/>
    <mergeCell ref="B35:E35"/>
    <mergeCell ref="B36:E36"/>
    <mergeCell ref="B37:E37"/>
    <mergeCell ref="B38:E38"/>
    <mergeCell ref="B39:E39"/>
    <mergeCell ref="B40:E40"/>
    <mergeCell ref="B41:E41"/>
    <mergeCell ref="B42:E42"/>
    <mergeCell ref="B43:E43"/>
    <mergeCell ref="B44:E44"/>
    <mergeCell ref="A51:B51"/>
    <mergeCell ref="B45:E45"/>
    <mergeCell ref="B46:E46"/>
    <mergeCell ref="A49:B49"/>
    <mergeCell ref="A50:B50"/>
    <mergeCell ref="E50:F50"/>
  </mergeCells>
  <pageMargins left="0.7" right="0.7" top="0.75" bottom="0.75" header="0.3" footer="0.3"/>
  <pageSetup scale="90"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N78"/>
  <sheetViews>
    <sheetView topLeftCell="A10" workbookViewId="0">
      <selection activeCell="M16" sqref="M16"/>
    </sheetView>
  </sheetViews>
  <sheetFormatPr defaultColWidth="9.140625" defaultRowHeight="15"/>
  <cols>
    <col min="1" max="1" width="2.7109375" style="66" customWidth="1"/>
    <col min="2" max="2" width="2.140625" style="66" customWidth="1"/>
    <col min="3" max="3" width="4" style="66" customWidth="1"/>
    <col min="4" max="4" width="17.85546875" style="66" customWidth="1"/>
    <col min="5" max="5" width="19.7109375" style="66" customWidth="1"/>
    <col min="6" max="6" width="16.42578125" style="67" customWidth="1"/>
    <col min="7" max="7" width="18.7109375" style="66" customWidth="1"/>
    <col min="8" max="8" width="16.85546875" style="66" customWidth="1"/>
    <col min="9" max="10" width="16.85546875" style="67" hidden="1" customWidth="1"/>
    <col min="11" max="11" width="16.85546875" style="66" hidden="1" customWidth="1"/>
    <col min="12" max="12" width="15.28515625" style="66" hidden="1" customWidth="1"/>
    <col min="13" max="13" width="14.28515625" style="66" customWidth="1"/>
    <col min="14" max="14" width="15.28515625" style="66" customWidth="1"/>
    <col min="15" max="16384" width="9.140625" style="66"/>
  </cols>
  <sheetData>
    <row r="1" spans="1:12" ht="9" customHeight="1">
      <c r="A1" s="68" t="s">
        <v>395</v>
      </c>
      <c r="B1" s="69"/>
      <c r="C1" s="70"/>
      <c r="D1" s="70"/>
      <c r="E1" s="70"/>
      <c r="F1" s="71"/>
      <c r="G1" s="70"/>
    </row>
    <row r="2" spans="1:12">
      <c r="A2" s="68" t="s">
        <v>396</v>
      </c>
      <c r="B2" s="69"/>
      <c r="C2" s="70"/>
      <c r="D2" s="70"/>
      <c r="E2" s="70"/>
      <c r="F2" s="71"/>
      <c r="G2" s="70"/>
    </row>
    <row r="3" spans="1:12">
      <c r="A3" s="70"/>
      <c r="B3" s="70"/>
      <c r="C3" s="70"/>
      <c r="D3" s="70"/>
      <c r="E3" s="70"/>
      <c r="F3" s="71"/>
      <c r="G3" s="70"/>
    </row>
    <row r="4" spans="1:12" s="63" customFormat="1" ht="18" customHeight="1">
      <c r="A4" s="619" t="s">
        <v>397</v>
      </c>
      <c r="B4" s="619"/>
      <c r="C4" s="619"/>
      <c r="D4" s="619"/>
      <c r="E4" s="619"/>
      <c r="F4" s="619"/>
      <c r="G4" s="619"/>
      <c r="I4" s="103"/>
      <c r="J4" s="103"/>
    </row>
    <row r="5" spans="1:12" s="63" customFormat="1" ht="18" customHeight="1">
      <c r="A5" s="619" t="s">
        <v>398</v>
      </c>
      <c r="B5" s="619"/>
      <c r="C5" s="619"/>
      <c r="D5" s="619"/>
      <c r="E5" s="619"/>
      <c r="F5" s="619"/>
      <c r="G5" s="619"/>
      <c r="I5" s="103"/>
      <c r="J5" s="103"/>
    </row>
    <row r="6" spans="1:12" s="63" customFormat="1" ht="18" customHeight="1">
      <c r="A6" s="72"/>
      <c r="B6" s="72"/>
      <c r="C6" s="72"/>
      <c r="D6" s="72"/>
      <c r="E6" s="72"/>
      <c r="F6" s="72"/>
      <c r="G6" s="72"/>
      <c r="I6" s="103"/>
      <c r="J6" s="103"/>
    </row>
    <row r="7" spans="1:12" s="63" customFormat="1" ht="18" customHeight="1">
      <c r="A7" s="73" t="s">
        <v>399</v>
      </c>
      <c r="B7" s="72"/>
      <c r="C7" s="72"/>
      <c r="D7" s="72"/>
      <c r="E7" s="72"/>
      <c r="F7" s="73" t="s">
        <v>400</v>
      </c>
      <c r="G7" s="72"/>
      <c r="I7" s="103"/>
      <c r="J7" s="103"/>
    </row>
    <row r="8" spans="1:12" s="63" customFormat="1" ht="18" customHeight="1">
      <c r="A8" s="73" t="s">
        <v>401</v>
      </c>
      <c r="B8" s="72"/>
      <c r="C8" s="72"/>
      <c r="D8" s="72"/>
      <c r="E8" s="72"/>
      <c r="F8" s="73" t="s">
        <v>402</v>
      </c>
      <c r="G8" s="72"/>
      <c r="I8" s="103"/>
      <c r="J8" s="103"/>
    </row>
    <row r="9" spans="1:12" s="63" customFormat="1" ht="18" customHeight="1">
      <c r="A9" s="73" t="s">
        <v>403</v>
      </c>
      <c r="B9" s="72"/>
      <c r="C9" s="72"/>
      <c r="D9" s="72"/>
      <c r="E9" s="72"/>
      <c r="F9" s="72"/>
      <c r="G9" s="72"/>
      <c r="I9" s="103"/>
      <c r="J9" s="103"/>
    </row>
    <row r="10" spans="1:12" s="63" customFormat="1" ht="18" customHeight="1">
      <c r="A10" s="72"/>
      <c r="B10" s="72"/>
      <c r="C10" s="72"/>
      <c r="D10" s="72"/>
      <c r="E10" s="72"/>
      <c r="F10" s="72"/>
      <c r="G10" s="72"/>
      <c r="I10" s="103"/>
      <c r="J10" s="103"/>
    </row>
    <row r="11" spans="1:12">
      <c r="A11" s="74"/>
      <c r="B11" s="74"/>
      <c r="C11" s="74"/>
      <c r="D11" s="74"/>
      <c r="E11" s="74"/>
      <c r="F11" s="75"/>
      <c r="G11" s="74"/>
    </row>
    <row r="12" spans="1:12">
      <c r="A12" s="74" t="s">
        <v>404</v>
      </c>
      <c r="B12" s="70"/>
      <c r="C12" s="70"/>
      <c r="D12" s="70"/>
      <c r="E12" s="70"/>
      <c r="F12" s="71"/>
      <c r="G12" s="76"/>
    </row>
    <row r="13" spans="1:12">
      <c r="A13" s="70"/>
      <c r="B13" s="70" t="s">
        <v>405</v>
      </c>
      <c r="C13" s="70"/>
      <c r="D13" s="70"/>
      <c r="E13" s="70"/>
      <c r="F13" s="71"/>
      <c r="G13" s="70"/>
      <c r="I13" s="104" t="s">
        <v>20</v>
      </c>
      <c r="J13" s="104" t="s">
        <v>406</v>
      </c>
      <c r="K13" s="105" t="s">
        <v>407</v>
      </c>
      <c r="L13" s="66" t="s">
        <v>408</v>
      </c>
    </row>
    <row r="14" spans="1:12">
      <c r="A14" s="70"/>
      <c r="B14" s="70"/>
      <c r="C14" s="70" t="s">
        <v>409</v>
      </c>
      <c r="D14" s="70"/>
      <c r="E14" s="70"/>
      <c r="F14" s="77">
        <v>153593128.38</v>
      </c>
      <c r="G14" s="78"/>
      <c r="I14" s="67">
        <v>3439015.48</v>
      </c>
      <c r="J14" s="67">
        <v>147940480.47999999</v>
      </c>
      <c r="K14" s="106">
        <v>699967.03</v>
      </c>
      <c r="L14" s="106">
        <f t="shared" ref="L14:L28" si="0">SUM(I14:K14)</f>
        <v>152079462.98999998</v>
      </c>
    </row>
    <row r="15" spans="1:12">
      <c r="A15" s="70"/>
      <c r="B15" s="70"/>
      <c r="C15" s="70" t="s">
        <v>410</v>
      </c>
      <c r="D15" s="70"/>
      <c r="E15" s="70"/>
      <c r="F15" s="77">
        <v>473163849</v>
      </c>
      <c r="G15" s="79"/>
      <c r="I15" s="67">
        <v>28338227</v>
      </c>
      <c r="J15" s="67">
        <v>28338227</v>
      </c>
      <c r="K15" s="106">
        <v>28338227</v>
      </c>
      <c r="L15" s="106">
        <f t="shared" si="0"/>
        <v>85014681</v>
      </c>
    </row>
    <row r="16" spans="1:12">
      <c r="A16" s="70"/>
      <c r="B16" s="70"/>
      <c r="C16" s="70" t="s">
        <v>411</v>
      </c>
      <c r="D16" s="70"/>
      <c r="E16" s="70"/>
      <c r="F16" s="77">
        <v>49935836.170000002</v>
      </c>
      <c r="G16" s="79"/>
      <c r="I16" s="67">
        <v>4047229.68</v>
      </c>
      <c r="J16" s="67">
        <v>3381043.18</v>
      </c>
      <c r="K16" s="106">
        <v>3296311.72</v>
      </c>
      <c r="L16" s="106">
        <f t="shared" si="0"/>
        <v>10724584.58</v>
      </c>
    </row>
    <row r="17" spans="1:12">
      <c r="A17" s="70"/>
      <c r="B17" s="70"/>
      <c r="C17" s="70" t="s">
        <v>412</v>
      </c>
      <c r="D17" s="70"/>
      <c r="E17" s="70"/>
      <c r="F17" s="77">
        <v>1917777.61</v>
      </c>
      <c r="G17" s="79"/>
      <c r="I17" s="67">
        <v>267487.57</v>
      </c>
      <c r="J17" s="67">
        <v>266649.18</v>
      </c>
      <c r="K17" s="106">
        <v>262327.28000000003</v>
      </c>
      <c r="L17" s="106">
        <f t="shared" si="0"/>
        <v>796464.03</v>
      </c>
    </row>
    <row r="18" spans="1:12">
      <c r="A18" s="70"/>
      <c r="B18" s="70"/>
      <c r="C18" s="70" t="s">
        <v>413</v>
      </c>
      <c r="D18" s="70"/>
      <c r="E18" s="70"/>
      <c r="F18" s="77">
        <v>0</v>
      </c>
      <c r="G18" s="79"/>
      <c r="K18" s="106"/>
      <c r="L18" s="106"/>
    </row>
    <row r="19" spans="1:12">
      <c r="A19" s="70"/>
      <c r="B19" s="70"/>
      <c r="C19" s="70" t="s">
        <v>414</v>
      </c>
      <c r="D19" s="70"/>
      <c r="E19" s="70"/>
      <c r="F19" s="77">
        <v>72638680.920000002</v>
      </c>
      <c r="G19" s="79"/>
      <c r="I19" s="67">
        <v>432257.56</v>
      </c>
      <c r="J19" s="67">
        <v>4580703.7300000004</v>
      </c>
      <c r="K19" s="106">
        <v>587219.57999999996</v>
      </c>
      <c r="L19" s="106">
        <f t="shared" si="0"/>
        <v>5600180.8700000001</v>
      </c>
    </row>
    <row r="20" spans="1:12">
      <c r="A20" s="70"/>
      <c r="B20" s="70"/>
      <c r="C20" s="70" t="s">
        <v>415</v>
      </c>
      <c r="D20" s="70"/>
      <c r="E20" s="70"/>
      <c r="F20" s="80">
        <f>SUM(F14:F19)</f>
        <v>751249272.07999992</v>
      </c>
      <c r="G20" s="79"/>
      <c r="I20" s="67">
        <f>SUM(I14:I19)</f>
        <v>36524217.290000007</v>
      </c>
      <c r="K20" s="106"/>
      <c r="L20" s="106">
        <f t="shared" si="0"/>
        <v>36524217.290000007</v>
      </c>
    </row>
    <row r="21" spans="1:12">
      <c r="A21" s="70"/>
      <c r="B21" s="70" t="s">
        <v>416</v>
      </c>
      <c r="C21" s="70"/>
      <c r="D21" s="70"/>
      <c r="E21" s="70"/>
      <c r="F21" s="77"/>
      <c r="G21" s="79"/>
      <c r="K21" s="106"/>
      <c r="L21" s="106">
        <f t="shared" si="0"/>
        <v>0</v>
      </c>
    </row>
    <row r="22" spans="1:12">
      <c r="A22" s="70"/>
      <c r="B22" s="70"/>
      <c r="C22" s="70" t="s">
        <v>417</v>
      </c>
      <c r="D22" s="70"/>
      <c r="E22" s="70"/>
      <c r="F22" s="81"/>
      <c r="G22" s="79"/>
      <c r="I22" s="67">
        <v>2441617.41</v>
      </c>
      <c r="J22" s="67">
        <v>4202385.2699999996</v>
      </c>
      <c r="K22" s="106">
        <v>2834830.73</v>
      </c>
      <c r="L22" s="106">
        <f t="shared" si="0"/>
        <v>9478833.4100000001</v>
      </c>
    </row>
    <row r="23" spans="1:12">
      <c r="A23" s="70"/>
      <c r="B23" s="70"/>
      <c r="D23" s="70" t="s">
        <v>418</v>
      </c>
      <c r="E23" s="70"/>
      <c r="F23" s="77">
        <f>144367893.4+203848329.57</f>
        <v>348216222.97000003</v>
      </c>
      <c r="G23" s="79"/>
      <c r="I23" s="67">
        <v>93011.69</v>
      </c>
      <c r="J23" s="67">
        <v>0</v>
      </c>
      <c r="K23" s="106">
        <v>0</v>
      </c>
      <c r="L23" s="106">
        <f t="shared" si="0"/>
        <v>93011.69</v>
      </c>
    </row>
    <row r="24" spans="1:12">
      <c r="A24" s="70"/>
      <c r="B24" s="70"/>
      <c r="D24" s="70" t="s">
        <v>419</v>
      </c>
      <c r="E24" s="70"/>
      <c r="F24" s="77">
        <v>66872741.140000001</v>
      </c>
      <c r="G24" s="79"/>
      <c r="I24" s="67">
        <v>5653204.75</v>
      </c>
      <c r="J24" s="67">
        <v>5833368.5</v>
      </c>
      <c r="K24" s="106">
        <v>8052728.0700000003</v>
      </c>
      <c r="L24" s="106">
        <f t="shared" si="0"/>
        <v>19539301.32</v>
      </c>
    </row>
    <row r="25" spans="1:12">
      <c r="A25" s="70"/>
      <c r="B25" s="70"/>
      <c r="C25" s="70" t="s">
        <v>412</v>
      </c>
      <c r="D25" s="70"/>
      <c r="E25" s="70"/>
      <c r="F25" s="77">
        <v>118977147.33</v>
      </c>
      <c r="G25" s="79"/>
      <c r="K25" s="106"/>
      <c r="L25" s="106"/>
    </row>
    <row r="26" spans="1:12">
      <c r="A26" s="70"/>
      <c r="B26" s="70"/>
      <c r="C26" s="70" t="s">
        <v>420</v>
      </c>
      <c r="D26" s="70"/>
      <c r="E26" s="70"/>
      <c r="F26" s="80">
        <f>SUM(F23:F25)</f>
        <v>534066111.44</v>
      </c>
      <c r="G26" s="79"/>
      <c r="I26" s="67">
        <v>4858458.6100000003</v>
      </c>
      <c r="J26" s="67">
        <v>9596221.4900000002</v>
      </c>
      <c r="K26" s="106">
        <v>8838815.9199999999</v>
      </c>
      <c r="L26" s="106">
        <f t="shared" si="0"/>
        <v>23293496.020000003</v>
      </c>
    </row>
    <row r="27" spans="1:12">
      <c r="A27" s="70"/>
      <c r="B27" s="70"/>
      <c r="C27" s="70" t="s">
        <v>421</v>
      </c>
      <c r="D27" s="70"/>
      <c r="E27" s="70"/>
      <c r="F27" s="82"/>
      <c r="G27" s="83">
        <f>F20-F26</f>
        <v>217183160.63999993</v>
      </c>
      <c r="I27" s="67">
        <f>SUM(I22:I26)</f>
        <v>13046292.460000001</v>
      </c>
      <c r="K27" s="106"/>
      <c r="L27" s="106">
        <f t="shared" si="0"/>
        <v>13046292.460000001</v>
      </c>
    </row>
    <row r="28" spans="1:12">
      <c r="A28" s="70"/>
      <c r="B28" s="74" t="s">
        <v>422</v>
      </c>
      <c r="C28" s="70"/>
      <c r="D28" s="70"/>
      <c r="E28" s="70"/>
      <c r="F28" s="82"/>
      <c r="G28" s="84"/>
      <c r="I28" s="67">
        <f>I20-I27</f>
        <v>23477924.830000006</v>
      </c>
      <c r="K28" s="106"/>
      <c r="L28" s="106">
        <f t="shared" si="0"/>
        <v>23477924.830000006</v>
      </c>
    </row>
    <row r="29" spans="1:12">
      <c r="A29" s="70"/>
      <c r="B29" s="70"/>
      <c r="C29" s="70"/>
      <c r="D29" s="70"/>
      <c r="E29" s="70"/>
      <c r="F29" s="77"/>
      <c r="G29" s="79"/>
      <c r="K29" s="106"/>
      <c r="L29" s="106"/>
    </row>
    <row r="30" spans="1:12">
      <c r="A30" s="74" t="s">
        <v>423</v>
      </c>
      <c r="B30" s="70"/>
      <c r="C30" s="70"/>
      <c r="D30" s="70"/>
      <c r="E30" s="70"/>
      <c r="F30" s="82"/>
      <c r="G30" s="79"/>
      <c r="K30" s="106"/>
      <c r="L30" s="106">
        <f>SUM(I30:K30)</f>
        <v>0</v>
      </c>
    </row>
    <row r="31" spans="1:12">
      <c r="A31" s="70"/>
      <c r="B31" s="70" t="s">
        <v>405</v>
      </c>
      <c r="C31" s="70"/>
      <c r="D31" s="70"/>
      <c r="E31" s="70"/>
      <c r="F31" s="85">
        <v>0</v>
      </c>
      <c r="G31" s="79"/>
      <c r="K31" s="106"/>
      <c r="L31" s="106"/>
    </row>
    <row r="32" spans="1:12">
      <c r="A32" s="70"/>
      <c r="B32" s="70"/>
      <c r="C32" s="70" t="s">
        <v>424</v>
      </c>
      <c r="D32" s="70"/>
      <c r="E32" s="70"/>
      <c r="F32" s="85">
        <v>0</v>
      </c>
      <c r="G32" s="79"/>
      <c r="H32" s="70"/>
      <c r="I32" s="70"/>
      <c r="J32" s="70"/>
      <c r="K32" s="106"/>
      <c r="L32" s="106"/>
    </row>
    <row r="33" spans="1:12">
      <c r="A33" s="70"/>
      <c r="B33" s="70"/>
      <c r="C33" s="70" t="s">
        <v>425</v>
      </c>
      <c r="D33" s="70"/>
      <c r="E33" s="70"/>
      <c r="F33" s="86"/>
      <c r="G33" s="79"/>
      <c r="H33" s="70"/>
      <c r="I33" s="70"/>
      <c r="J33" s="107"/>
      <c r="K33" s="106"/>
      <c r="L33" s="106"/>
    </row>
    <row r="34" spans="1:12">
      <c r="A34" s="70"/>
      <c r="B34" s="70"/>
      <c r="C34" s="70" t="s">
        <v>426</v>
      </c>
      <c r="D34" s="70"/>
      <c r="E34" s="70"/>
      <c r="F34" s="87">
        <v>0</v>
      </c>
      <c r="G34" s="79"/>
      <c r="H34" s="70"/>
      <c r="I34" s="70"/>
      <c r="J34" s="107"/>
      <c r="K34" s="106"/>
      <c r="L34" s="106">
        <f t="shared" ref="L34:L42" si="1">SUM(I34:K34)</f>
        <v>0</v>
      </c>
    </row>
    <row r="35" spans="1:12">
      <c r="A35" s="70"/>
      <c r="B35" s="70"/>
      <c r="C35" s="70"/>
      <c r="D35" s="70" t="s">
        <v>427</v>
      </c>
      <c r="E35" s="70"/>
      <c r="F35" s="88">
        <f>SUM(F31:F34)</f>
        <v>0</v>
      </c>
      <c r="G35" s="79"/>
      <c r="H35" s="70"/>
      <c r="I35" s="70"/>
      <c r="J35" s="107"/>
      <c r="K35" s="106"/>
      <c r="L35" s="106"/>
    </row>
    <row r="36" spans="1:12">
      <c r="A36" s="70"/>
      <c r="B36" s="70"/>
      <c r="C36" s="70" t="s">
        <v>415</v>
      </c>
      <c r="D36" s="70"/>
      <c r="E36" s="70"/>
      <c r="F36" s="77"/>
      <c r="G36" s="79"/>
      <c r="I36" s="67">
        <v>-7748.76</v>
      </c>
      <c r="J36" s="67">
        <v>2992640.21</v>
      </c>
      <c r="K36" s="106">
        <v>7527131.4400000004</v>
      </c>
      <c r="L36" s="106">
        <f t="shared" si="1"/>
        <v>10512022.890000001</v>
      </c>
    </row>
    <row r="37" spans="1:12">
      <c r="A37" s="70"/>
      <c r="B37" s="70" t="s">
        <v>416</v>
      </c>
      <c r="C37" s="70"/>
      <c r="D37" s="70"/>
      <c r="E37" s="70"/>
      <c r="F37" s="77">
        <v>28109751.02</v>
      </c>
      <c r="G37" s="79"/>
      <c r="I37" s="67">
        <f>I36</f>
        <v>-7748.76</v>
      </c>
      <c r="L37" s="106">
        <f t="shared" si="1"/>
        <v>-7748.76</v>
      </c>
    </row>
    <row r="38" spans="1:12">
      <c r="A38" s="70"/>
      <c r="B38" s="70"/>
      <c r="C38" s="70" t="s">
        <v>428</v>
      </c>
      <c r="D38" s="70"/>
      <c r="E38" s="70"/>
      <c r="F38" s="89">
        <v>0</v>
      </c>
      <c r="G38" s="90"/>
      <c r="I38" s="67" t="e">
        <f>#REF!-I37</f>
        <v>#REF!</v>
      </c>
      <c r="L38" s="106" t="e">
        <f t="shared" si="1"/>
        <v>#REF!</v>
      </c>
    </row>
    <row r="39" spans="1:12">
      <c r="A39" s="70"/>
      <c r="B39" s="70"/>
      <c r="C39" s="70" t="s">
        <v>429</v>
      </c>
      <c r="F39" s="89">
        <v>0</v>
      </c>
      <c r="G39" s="90"/>
      <c r="L39" s="106"/>
    </row>
    <row r="40" spans="1:12">
      <c r="A40" s="70"/>
      <c r="B40" s="70"/>
      <c r="C40" s="70" t="s">
        <v>430</v>
      </c>
      <c r="F40" s="80">
        <f>F37</f>
        <v>28109751.02</v>
      </c>
      <c r="G40" s="79"/>
      <c r="L40" s="106"/>
    </row>
    <row r="41" spans="1:12">
      <c r="A41" s="70"/>
      <c r="B41" s="70"/>
      <c r="C41" s="70" t="s">
        <v>421</v>
      </c>
      <c r="D41" s="70"/>
      <c r="E41" s="70"/>
      <c r="F41" s="77"/>
      <c r="G41" s="83">
        <f>F35-F40</f>
        <v>-28109751.02</v>
      </c>
      <c r="L41" s="106">
        <f t="shared" si="1"/>
        <v>0</v>
      </c>
    </row>
    <row r="42" spans="1:12">
      <c r="A42" s="70"/>
      <c r="B42" s="74" t="s">
        <v>431</v>
      </c>
      <c r="C42" s="70"/>
      <c r="D42" s="70"/>
      <c r="E42" s="70"/>
      <c r="F42" s="71"/>
      <c r="G42" s="91">
        <f>F36-F41</f>
        <v>0</v>
      </c>
      <c r="I42" s="67" t="e">
        <f>I28+I38</f>
        <v>#REF!</v>
      </c>
      <c r="L42" s="106" t="e">
        <f t="shared" si="1"/>
        <v>#REF!</v>
      </c>
    </row>
    <row r="43" spans="1:12">
      <c r="A43" s="70"/>
      <c r="B43" s="74"/>
      <c r="C43" s="70"/>
      <c r="D43" s="70"/>
      <c r="E43" s="70"/>
      <c r="F43" s="71"/>
      <c r="G43" s="91"/>
      <c r="L43" s="106"/>
    </row>
    <row r="46" spans="1:12">
      <c r="A46" s="74" t="s">
        <v>432</v>
      </c>
      <c r="B46" s="74"/>
      <c r="C46" s="70"/>
      <c r="D46" s="70"/>
      <c r="E46" s="70"/>
      <c r="F46" s="71"/>
      <c r="G46" s="91"/>
      <c r="L46" s="106"/>
    </row>
    <row r="47" spans="1:12">
      <c r="A47" s="70"/>
      <c r="B47" s="70" t="s">
        <v>405</v>
      </c>
      <c r="C47" s="70"/>
      <c r="D47" s="70"/>
      <c r="E47" s="70"/>
      <c r="F47" s="71"/>
      <c r="G47" s="91"/>
      <c r="L47" s="106"/>
    </row>
    <row r="48" spans="1:12">
      <c r="A48" s="70"/>
      <c r="B48" s="74"/>
      <c r="C48" s="70" t="s">
        <v>433</v>
      </c>
      <c r="D48" s="70"/>
      <c r="E48" s="70"/>
      <c r="F48" s="92">
        <v>0</v>
      </c>
      <c r="L48" s="106"/>
    </row>
    <row r="49" spans="1:14">
      <c r="A49" s="70"/>
      <c r="B49" s="74"/>
      <c r="C49" s="70" t="s">
        <v>434</v>
      </c>
      <c r="D49" s="70"/>
      <c r="E49" s="70"/>
      <c r="F49" s="93">
        <v>0</v>
      </c>
      <c r="H49" s="94"/>
      <c r="L49" s="106"/>
    </row>
    <row r="50" spans="1:14">
      <c r="A50" s="70"/>
      <c r="B50" s="74"/>
      <c r="C50" s="70" t="s">
        <v>415</v>
      </c>
      <c r="D50" s="70"/>
      <c r="E50" s="70"/>
      <c r="F50" s="93">
        <f>SUM(F48:F49)</f>
        <v>0</v>
      </c>
      <c r="H50" s="94"/>
      <c r="L50" s="106"/>
    </row>
    <row r="51" spans="1:14">
      <c r="A51" s="70"/>
      <c r="B51" s="70" t="s">
        <v>416</v>
      </c>
      <c r="C51" s="70"/>
      <c r="D51" s="70"/>
      <c r="E51" s="70"/>
      <c r="L51" s="106"/>
    </row>
    <row r="52" spans="1:14">
      <c r="A52" s="70"/>
      <c r="B52" s="70"/>
      <c r="C52" s="70" t="s">
        <v>435</v>
      </c>
      <c r="D52" s="70"/>
      <c r="E52" s="70"/>
      <c r="F52" s="92">
        <v>0</v>
      </c>
      <c r="L52" s="106"/>
    </row>
    <row r="53" spans="1:14">
      <c r="A53" s="70"/>
      <c r="B53" s="70"/>
      <c r="C53" s="70" t="s">
        <v>436</v>
      </c>
      <c r="D53" s="70"/>
      <c r="E53" s="70"/>
      <c r="F53" s="92">
        <v>0</v>
      </c>
      <c r="L53" s="106"/>
    </row>
    <row r="54" spans="1:14">
      <c r="A54" s="70"/>
      <c r="B54" s="70"/>
      <c r="C54" s="70" t="s">
        <v>421</v>
      </c>
      <c r="D54" s="70"/>
      <c r="E54" s="70"/>
      <c r="F54" s="95">
        <f>SUM(F52:F53)</f>
        <v>0</v>
      </c>
      <c r="L54" s="106"/>
    </row>
    <row r="55" spans="1:14">
      <c r="A55" s="70"/>
      <c r="B55" s="74" t="s">
        <v>437</v>
      </c>
      <c r="C55" s="70"/>
      <c r="D55" s="70"/>
      <c r="E55" s="70"/>
      <c r="F55" s="66"/>
      <c r="G55" s="96">
        <f>F50-F54</f>
        <v>0</v>
      </c>
      <c r="L55" s="106"/>
    </row>
    <row r="56" spans="1:14">
      <c r="A56" s="70"/>
      <c r="B56" s="74"/>
      <c r="C56" s="70"/>
      <c r="D56" s="70"/>
      <c r="E56" s="70"/>
      <c r="F56" s="66"/>
      <c r="G56" s="96"/>
      <c r="L56" s="106"/>
    </row>
    <row r="57" spans="1:14">
      <c r="A57" s="74" t="s">
        <v>438</v>
      </c>
      <c r="B57" s="70"/>
      <c r="C57" s="70"/>
      <c r="D57" s="70"/>
      <c r="E57" s="70"/>
      <c r="G57" s="91">
        <f>G27+G41</f>
        <v>189073409.61999992</v>
      </c>
      <c r="I57" s="67">
        <v>627915908.90999997</v>
      </c>
      <c r="N57" s="106"/>
    </row>
    <row r="58" spans="1:14">
      <c r="A58" s="74" t="s">
        <v>439</v>
      </c>
      <c r="B58" s="70"/>
      <c r="C58" s="70"/>
      <c r="D58" s="70"/>
      <c r="E58" s="70"/>
      <c r="G58" s="97">
        <v>2202173934.3000002</v>
      </c>
      <c r="I58" s="67" t="e">
        <f>I57-#REF!</f>
        <v>#REF!</v>
      </c>
    </row>
    <row r="59" spans="1:14" s="64" customFormat="1">
      <c r="A59" s="74" t="s">
        <v>440</v>
      </c>
      <c r="B59" s="70"/>
      <c r="C59" s="70"/>
      <c r="D59" s="70"/>
      <c r="E59" s="70"/>
      <c r="F59" s="67"/>
      <c r="G59" s="98">
        <f>G57+G58</f>
        <v>2391247343.9200001</v>
      </c>
      <c r="I59" s="108"/>
      <c r="J59" s="108"/>
      <c r="M59" s="102"/>
    </row>
    <row r="60" spans="1:14" s="64" customFormat="1">
      <c r="A60" s="70"/>
      <c r="B60" s="70"/>
      <c r="C60" s="70"/>
      <c r="D60" s="70"/>
      <c r="E60" s="70"/>
      <c r="F60" s="71"/>
      <c r="G60" s="76"/>
      <c r="I60" s="108"/>
      <c r="J60" s="108"/>
      <c r="M60" s="102"/>
      <c r="N60" s="102"/>
    </row>
    <row r="61" spans="1:14" s="64" customFormat="1" ht="24.75" customHeight="1">
      <c r="A61" s="99"/>
      <c r="B61" s="99"/>
      <c r="C61" s="99"/>
      <c r="D61" s="99"/>
      <c r="E61" s="99"/>
      <c r="F61" s="100"/>
      <c r="G61" s="99"/>
      <c r="I61" s="108"/>
      <c r="J61" s="108"/>
      <c r="N61" s="102"/>
    </row>
    <row r="62" spans="1:14" s="64" customFormat="1">
      <c r="A62" s="618" t="s">
        <v>56</v>
      </c>
      <c r="B62" s="618"/>
      <c r="C62" s="618"/>
      <c r="D62" s="618"/>
      <c r="E62" s="618"/>
      <c r="F62" s="618"/>
      <c r="G62" s="618"/>
      <c r="H62" s="102"/>
      <c r="I62" s="108"/>
      <c r="J62" s="108"/>
    </row>
    <row r="63" spans="1:14" s="64" customFormat="1">
      <c r="A63" s="618"/>
      <c r="B63" s="618"/>
      <c r="C63" s="618"/>
      <c r="D63" s="618"/>
      <c r="E63" s="618"/>
      <c r="F63" s="618"/>
      <c r="G63" s="618"/>
      <c r="H63" s="102"/>
      <c r="I63" s="108"/>
      <c r="J63" s="108"/>
    </row>
    <row r="64" spans="1:14" s="64" customFormat="1">
      <c r="A64" s="101"/>
      <c r="B64" s="101"/>
      <c r="C64" s="101"/>
      <c r="D64" s="101"/>
      <c r="E64" s="101"/>
      <c r="F64" s="101"/>
      <c r="G64" s="101"/>
      <c r="H64" s="102"/>
      <c r="I64" s="108"/>
      <c r="J64" s="108"/>
    </row>
    <row r="65" spans="1:10" s="64" customFormat="1">
      <c r="A65" s="101"/>
      <c r="B65" s="101"/>
      <c r="C65" s="620" t="s">
        <v>100</v>
      </c>
      <c r="D65" s="620"/>
      <c r="E65" s="620"/>
      <c r="F65" s="101"/>
      <c r="G65" s="101"/>
      <c r="H65" s="102"/>
      <c r="I65" s="108"/>
      <c r="J65" s="108"/>
    </row>
    <row r="66" spans="1:10" s="64" customFormat="1" ht="7.5" customHeight="1">
      <c r="A66" s="99"/>
      <c r="B66" s="99"/>
      <c r="C66" s="99"/>
      <c r="D66" s="99"/>
      <c r="E66" s="99"/>
      <c r="F66" s="100"/>
      <c r="G66" s="99"/>
      <c r="I66" s="108"/>
      <c r="J66" s="108"/>
    </row>
    <row r="67" spans="1:10" s="64" customFormat="1">
      <c r="A67" s="621" t="s">
        <v>101</v>
      </c>
      <c r="B67" s="621"/>
      <c r="C67" s="621"/>
      <c r="D67" s="621"/>
      <c r="E67" s="621"/>
      <c r="F67" s="622" t="s">
        <v>58</v>
      </c>
      <c r="G67" s="622"/>
      <c r="I67" s="108"/>
      <c r="J67" s="108"/>
    </row>
    <row r="68" spans="1:10" s="64" customFormat="1">
      <c r="A68" s="616" t="s">
        <v>441</v>
      </c>
      <c r="B68" s="616"/>
      <c r="C68" s="616"/>
      <c r="D68" s="616"/>
      <c r="E68" s="616"/>
      <c r="F68" s="617" t="s">
        <v>60</v>
      </c>
      <c r="G68" s="617"/>
      <c r="I68" s="108"/>
      <c r="J68" s="108"/>
    </row>
    <row r="69" spans="1:10" s="64" customFormat="1">
      <c r="A69" s="99"/>
      <c r="B69" s="99"/>
      <c r="C69" s="99"/>
      <c r="D69" s="99"/>
      <c r="E69" s="99"/>
      <c r="F69" s="100"/>
      <c r="G69" s="99"/>
      <c r="I69" s="108"/>
      <c r="J69" s="108"/>
    </row>
    <row r="70" spans="1:10" s="64" customFormat="1">
      <c r="F70" s="108"/>
      <c r="I70" s="108"/>
      <c r="J70" s="108"/>
    </row>
    <row r="71" spans="1:10" s="65" customFormat="1">
      <c r="A71" s="64"/>
      <c r="B71" s="64"/>
      <c r="C71" s="64"/>
      <c r="D71" s="64"/>
      <c r="E71" s="64"/>
      <c r="F71" s="108"/>
      <c r="G71" s="102"/>
      <c r="I71" s="109"/>
      <c r="J71" s="109"/>
    </row>
    <row r="72" spans="1:10" s="65" customFormat="1">
      <c r="A72" s="64"/>
      <c r="B72" s="64"/>
      <c r="C72" s="64"/>
      <c r="D72" s="64"/>
      <c r="E72" s="64"/>
      <c r="F72" s="108"/>
      <c r="G72" s="102"/>
      <c r="I72" s="109"/>
      <c r="J72" s="109"/>
    </row>
    <row r="73" spans="1:10" s="64" customFormat="1">
      <c r="A73" s="65"/>
      <c r="B73" s="65"/>
      <c r="C73" s="65"/>
      <c r="D73" s="65"/>
      <c r="E73" s="65"/>
      <c r="F73" s="109"/>
      <c r="G73" s="110">
        <f>G59-G58</f>
        <v>189073409.61999989</v>
      </c>
      <c r="I73" s="108"/>
      <c r="J73" s="108"/>
    </row>
    <row r="74" spans="1:10" s="64" customFormat="1">
      <c r="A74" s="65"/>
      <c r="B74" s="65"/>
      <c r="C74" s="65"/>
      <c r="D74" s="65"/>
      <c r="E74" s="65"/>
      <c r="F74" s="109"/>
      <c r="G74" s="110">
        <f>G73-G57</f>
        <v>0</v>
      </c>
      <c r="I74" s="108"/>
      <c r="J74" s="108"/>
    </row>
    <row r="75" spans="1:10" s="64" customFormat="1">
      <c r="F75" s="108"/>
      <c r="G75" s="108"/>
      <c r="I75" s="108"/>
      <c r="J75" s="108"/>
    </row>
    <row r="76" spans="1:10" s="64" customFormat="1">
      <c r="F76" s="108"/>
      <c r="G76" s="102"/>
      <c r="I76" s="108"/>
      <c r="J76" s="108"/>
    </row>
    <row r="77" spans="1:10">
      <c r="A77" s="64"/>
      <c r="B77" s="64"/>
      <c r="C77" s="64"/>
      <c r="D77" s="64"/>
      <c r="E77" s="64"/>
      <c r="F77" s="108"/>
      <c r="G77" s="64"/>
    </row>
    <row r="78" spans="1:10">
      <c r="A78" s="64"/>
      <c r="B78" s="64"/>
      <c r="C78" s="64"/>
      <c r="D78" s="64"/>
      <c r="E78" s="64"/>
      <c r="F78" s="108"/>
      <c r="G78" s="64"/>
    </row>
  </sheetData>
  <sheetProtection password="9EB5" sheet="1" objects="1" selectLockedCells="1" selectUnlockedCells="1"/>
  <mergeCells count="8">
    <mergeCell ref="A68:E68"/>
    <mergeCell ref="F68:G68"/>
    <mergeCell ref="A62:G63"/>
    <mergeCell ref="A4:G4"/>
    <mergeCell ref="A5:G5"/>
    <mergeCell ref="C65:E65"/>
    <mergeCell ref="A67:E67"/>
    <mergeCell ref="F67:G67"/>
  </mergeCells>
  <pageMargins left="1.25" right="1" top="1" bottom="1" header="0.3" footer="0.3"/>
  <pageSetup scale="98" fitToHeight="0" orientation="portrait"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VS76"/>
  <sheetViews>
    <sheetView topLeftCell="B1" workbookViewId="0">
      <selection activeCell="H83" sqref="H83"/>
    </sheetView>
  </sheetViews>
  <sheetFormatPr defaultColWidth="9" defaultRowHeight="15"/>
  <cols>
    <col min="1" max="1" width="8.85546875" hidden="1" customWidth="1"/>
    <col min="2" max="2" width="11.7109375" customWidth="1"/>
    <col min="3" max="3" width="42.85546875" customWidth="1"/>
    <col min="4" max="4" width="16.140625" customWidth="1"/>
    <col min="5" max="5" width="16.85546875" customWidth="1"/>
    <col min="6" max="6" width="15.5703125" customWidth="1"/>
    <col min="7" max="7" width="16.28515625" customWidth="1"/>
    <col min="8" max="8" width="14.28515625" customWidth="1"/>
    <col min="9" max="9" width="3" customWidth="1"/>
    <col min="10" max="11" width="8.85546875" hidden="1" customWidth="1"/>
    <col min="257" max="257" width="9" hidden="1" customWidth="1"/>
    <col min="258" max="258" width="11.7109375" customWidth="1"/>
    <col min="259" max="259" width="42.85546875" customWidth="1"/>
    <col min="260" max="260" width="16.140625" customWidth="1"/>
    <col min="261" max="261" width="16.85546875" customWidth="1"/>
    <col min="262" max="262" width="15.5703125" customWidth="1"/>
    <col min="263" max="263" width="16.28515625" customWidth="1"/>
    <col min="264" max="264" width="14.28515625" customWidth="1"/>
    <col min="265" max="265" width="3" customWidth="1"/>
    <col min="266" max="267" width="9" hidden="1" customWidth="1"/>
    <col min="513" max="513" width="9" hidden="1" customWidth="1"/>
    <col min="514" max="514" width="11.7109375" customWidth="1"/>
    <col min="515" max="515" width="42.85546875" customWidth="1"/>
    <col min="516" max="516" width="16.140625" customWidth="1"/>
    <col min="517" max="517" width="16.85546875" customWidth="1"/>
    <col min="518" max="518" width="15.5703125" customWidth="1"/>
    <col min="519" max="519" width="16.28515625" customWidth="1"/>
    <col min="520" max="520" width="14.28515625" customWidth="1"/>
    <col min="521" max="521" width="3" customWidth="1"/>
    <col min="522" max="523" width="9" hidden="1" customWidth="1"/>
    <col min="769" max="769" width="9" hidden="1" customWidth="1"/>
    <col min="770" max="770" width="11.7109375" customWidth="1"/>
    <col min="771" max="771" width="42.85546875" customWidth="1"/>
    <col min="772" max="772" width="16.140625" customWidth="1"/>
    <col min="773" max="773" width="16.85546875" customWidth="1"/>
    <col min="774" max="774" width="15.5703125" customWidth="1"/>
    <col min="775" max="775" width="16.28515625" customWidth="1"/>
    <col min="776" max="776" width="14.28515625" customWidth="1"/>
    <col min="777" max="777" width="3" customWidth="1"/>
    <col min="778" max="779" width="9" hidden="1" customWidth="1"/>
    <col min="1025" max="1025" width="9" hidden="1" customWidth="1"/>
    <col min="1026" max="1026" width="11.7109375" customWidth="1"/>
    <col min="1027" max="1027" width="42.85546875" customWidth="1"/>
    <col min="1028" max="1028" width="16.140625" customWidth="1"/>
    <col min="1029" max="1029" width="16.85546875" customWidth="1"/>
    <col min="1030" max="1030" width="15.5703125" customWidth="1"/>
    <col min="1031" max="1031" width="16.28515625" customWidth="1"/>
    <col min="1032" max="1032" width="14.28515625" customWidth="1"/>
    <col min="1033" max="1033" width="3" customWidth="1"/>
    <col min="1034" max="1035" width="9" hidden="1" customWidth="1"/>
    <col min="1281" max="1281" width="9" hidden="1" customWidth="1"/>
    <col min="1282" max="1282" width="11.7109375" customWidth="1"/>
    <col min="1283" max="1283" width="42.85546875" customWidth="1"/>
    <col min="1284" max="1284" width="16.140625" customWidth="1"/>
    <col min="1285" max="1285" width="16.85546875" customWidth="1"/>
    <col min="1286" max="1286" width="15.5703125" customWidth="1"/>
    <col min="1287" max="1287" width="16.28515625" customWidth="1"/>
    <col min="1288" max="1288" width="14.28515625" customWidth="1"/>
    <col min="1289" max="1289" width="3" customWidth="1"/>
    <col min="1290" max="1291" width="9" hidden="1" customWidth="1"/>
    <col min="1537" max="1537" width="9" hidden="1" customWidth="1"/>
    <col min="1538" max="1538" width="11.7109375" customWidth="1"/>
    <col min="1539" max="1539" width="42.85546875" customWidth="1"/>
    <col min="1540" max="1540" width="16.140625" customWidth="1"/>
    <col min="1541" max="1541" width="16.85546875" customWidth="1"/>
    <col min="1542" max="1542" width="15.5703125" customWidth="1"/>
    <col min="1543" max="1543" width="16.28515625" customWidth="1"/>
    <col min="1544" max="1544" width="14.28515625" customWidth="1"/>
    <col min="1545" max="1545" width="3" customWidth="1"/>
    <col min="1546" max="1547" width="9" hidden="1" customWidth="1"/>
    <col min="1793" max="1793" width="9" hidden="1" customWidth="1"/>
    <col min="1794" max="1794" width="11.7109375" customWidth="1"/>
    <col min="1795" max="1795" width="42.85546875" customWidth="1"/>
    <col min="1796" max="1796" width="16.140625" customWidth="1"/>
    <col min="1797" max="1797" width="16.85546875" customWidth="1"/>
    <col min="1798" max="1798" width="15.5703125" customWidth="1"/>
    <col min="1799" max="1799" width="16.28515625" customWidth="1"/>
    <col min="1800" max="1800" width="14.28515625" customWidth="1"/>
    <col min="1801" max="1801" width="3" customWidth="1"/>
    <col min="1802" max="1803" width="9" hidden="1" customWidth="1"/>
    <col min="2049" max="2049" width="9" hidden="1" customWidth="1"/>
    <col min="2050" max="2050" width="11.7109375" customWidth="1"/>
    <col min="2051" max="2051" width="42.85546875" customWidth="1"/>
    <col min="2052" max="2052" width="16.140625" customWidth="1"/>
    <col min="2053" max="2053" width="16.85546875" customWidth="1"/>
    <col min="2054" max="2054" width="15.5703125" customWidth="1"/>
    <col min="2055" max="2055" width="16.28515625" customWidth="1"/>
    <col min="2056" max="2056" width="14.28515625" customWidth="1"/>
    <col min="2057" max="2057" width="3" customWidth="1"/>
    <col min="2058" max="2059" width="9" hidden="1" customWidth="1"/>
    <col min="2305" max="2305" width="9" hidden="1" customWidth="1"/>
    <col min="2306" max="2306" width="11.7109375" customWidth="1"/>
    <col min="2307" max="2307" width="42.85546875" customWidth="1"/>
    <col min="2308" max="2308" width="16.140625" customWidth="1"/>
    <col min="2309" max="2309" width="16.85546875" customWidth="1"/>
    <col min="2310" max="2310" width="15.5703125" customWidth="1"/>
    <col min="2311" max="2311" width="16.28515625" customWidth="1"/>
    <col min="2312" max="2312" width="14.28515625" customWidth="1"/>
    <col min="2313" max="2313" width="3" customWidth="1"/>
    <col min="2314" max="2315" width="9" hidden="1" customWidth="1"/>
    <col min="2561" max="2561" width="9" hidden="1" customWidth="1"/>
    <col min="2562" max="2562" width="11.7109375" customWidth="1"/>
    <col min="2563" max="2563" width="42.85546875" customWidth="1"/>
    <col min="2564" max="2564" width="16.140625" customWidth="1"/>
    <col min="2565" max="2565" width="16.85546875" customWidth="1"/>
    <col min="2566" max="2566" width="15.5703125" customWidth="1"/>
    <col min="2567" max="2567" width="16.28515625" customWidth="1"/>
    <col min="2568" max="2568" width="14.28515625" customWidth="1"/>
    <col min="2569" max="2569" width="3" customWidth="1"/>
    <col min="2570" max="2571" width="9" hidden="1" customWidth="1"/>
    <col min="2817" max="2817" width="9" hidden="1" customWidth="1"/>
    <col min="2818" max="2818" width="11.7109375" customWidth="1"/>
    <col min="2819" max="2819" width="42.85546875" customWidth="1"/>
    <col min="2820" max="2820" width="16.140625" customWidth="1"/>
    <col min="2821" max="2821" width="16.85546875" customWidth="1"/>
    <col min="2822" max="2822" width="15.5703125" customWidth="1"/>
    <col min="2823" max="2823" width="16.28515625" customWidth="1"/>
    <col min="2824" max="2824" width="14.28515625" customWidth="1"/>
    <col min="2825" max="2825" width="3" customWidth="1"/>
    <col min="2826" max="2827" width="9" hidden="1" customWidth="1"/>
    <col min="3073" max="3073" width="9" hidden="1" customWidth="1"/>
    <col min="3074" max="3074" width="11.7109375" customWidth="1"/>
    <col min="3075" max="3075" width="42.85546875" customWidth="1"/>
    <col min="3076" max="3076" width="16.140625" customWidth="1"/>
    <col min="3077" max="3077" width="16.85546875" customWidth="1"/>
    <col min="3078" max="3078" width="15.5703125" customWidth="1"/>
    <col min="3079" max="3079" width="16.28515625" customWidth="1"/>
    <col min="3080" max="3080" width="14.28515625" customWidth="1"/>
    <col min="3081" max="3081" width="3" customWidth="1"/>
    <col min="3082" max="3083" width="9" hidden="1" customWidth="1"/>
    <col min="3329" max="3329" width="9" hidden="1" customWidth="1"/>
    <col min="3330" max="3330" width="11.7109375" customWidth="1"/>
    <col min="3331" max="3331" width="42.85546875" customWidth="1"/>
    <col min="3332" max="3332" width="16.140625" customWidth="1"/>
    <col min="3333" max="3333" width="16.85546875" customWidth="1"/>
    <col min="3334" max="3334" width="15.5703125" customWidth="1"/>
    <col min="3335" max="3335" width="16.28515625" customWidth="1"/>
    <col min="3336" max="3336" width="14.28515625" customWidth="1"/>
    <col min="3337" max="3337" width="3" customWidth="1"/>
    <col min="3338" max="3339" width="9" hidden="1" customWidth="1"/>
    <col min="3585" max="3585" width="9" hidden="1" customWidth="1"/>
    <col min="3586" max="3586" width="11.7109375" customWidth="1"/>
    <col min="3587" max="3587" width="42.85546875" customWidth="1"/>
    <col min="3588" max="3588" width="16.140625" customWidth="1"/>
    <col min="3589" max="3589" width="16.85546875" customWidth="1"/>
    <col min="3590" max="3590" width="15.5703125" customWidth="1"/>
    <col min="3591" max="3591" width="16.28515625" customWidth="1"/>
    <col min="3592" max="3592" width="14.28515625" customWidth="1"/>
    <col min="3593" max="3593" width="3" customWidth="1"/>
    <col min="3594" max="3595" width="9" hidden="1" customWidth="1"/>
    <col min="3841" max="3841" width="9" hidden="1" customWidth="1"/>
    <col min="3842" max="3842" width="11.7109375" customWidth="1"/>
    <col min="3843" max="3843" width="42.85546875" customWidth="1"/>
    <col min="3844" max="3844" width="16.140625" customWidth="1"/>
    <col min="3845" max="3845" width="16.85546875" customWidth="1"/>
    <col min="3846" max="3846" width="15.5703125" customWidth="1"/>
    <col min="3847" max="3847" width="16.28515625" customWidth="1"/>
    <col min="3848" max="3848" width="14.28515625" customWidth="1"/>
    <col min="3849" max="3849" width="3" customWidth="1"/>
    <col min="3850" max="3851" width="9" hidden="1" customWidth="1"/>
    <col min="4097" max="4097" width="9" hidden="1" customWidth="1"/>
    <col min="4098" max="4098" width="11.7109375" customWidth="1"/>
    <col min="4099" max="4099" width="42.85546875" customWidth="1"/>
    <col min="4100" max="4100" width="16.140625" customWidth="1"/>
    <col min="4101" max="4101" width="16.85546875" customWidth="1"/>
    <col min="4102" max="4102" width="15.5703125" customWidth="1"/>
    <col min="4103" max="4103" width="16.28515625" customWidth="1"/>
    <col min="4104" max="4104" width="14.28515625" customWidth="1"/>
    <col min="4105" max="4105" width="3" customWidth="1"/>
    <col min="4106" max="4107" width="9" hidden="1" customWidth="1"/>
    <col min="4353" max="4353" width="9" hidden="1" customWidth="1"/>
    <col min="4354" max="4354" width="11.7109375" customWidth="1"/>
    <col min="4355" max="4355" width="42.85546875" customWidth="1"/>
    <col min="4356" max="4356" width="16.140625" customWidth="1"/>
    <col min="4357" max="4357" width="16.85546875" customWidth="1"/>
    <col min="4358" max="4358" width="15.5703125" customWidth="1"/>
    <col min="4359" max="4359" width="16.28515625" customWidth="1"/>
    <col min="4360" max="4360" width="14.28515625" customWidth="1"/>
    <col min="4361" max="4361" width="3" customWidth="1"/>
    <col min="4362" max="4363" width="9" hidden="1" customWidth="1"/>
    <col min="4609" max="4609" width="9" hidden="1" customWidth="1"/>
    <col min="4610" max="4610" width="11.7109375" customWidth="1"/>
    <col min="4611" max="4611" width="42.85546875" customWidth="1"/>
    <col min="4612" max="4612" width="16.140625" customWidth="1"/>
    <col min="4613" max="4613" width="16.85546875" customWidth="1"/>
    <col min="4614" max="4614" width="15.5703125" customWidth="1"/>
    <col min="4615" max="4615" width="16.28515625" customWidth="1"/>
    <col min="4616" max="4616" width="14.28515625" customWidth="1"/>
    <col min="4617" max="4617" width="3" customWidth="1"/>
    <col min="4618" max="4619" width="9" hidden="1" customWidth="1"/>
    <col min="4865" max="4865" width="9" hidden="1" customWidth="1"/>
    <col min="4866" max="4866" width="11.7109375" customWidth="1"/>
    <col min="4867" max="4867" width="42.85546875" customWidth="1"/>
    <col min="4868" max="4868" width="16.140625" customWidth="1"/>
    <col min="4869" max="4869" width="16.85546875" customWidth="1"/>
    <col min="4870" max="4870" width="15.5703125" customWidth="1"/>
    <col min="4871" max="4871" width="16.28515625" customWidth="1"/>
    <col min="4872" max="4872" width="14.28515625" customWidth="1"/>
    <col min="4873" max="4873" width="3" customWidth="1"/>
    <col min="4874" max="4875" width="9" hidden="1" customWidth="1"/>
    <col min="5121" max="5121" width="9" hidden="1" customWidth="1"/>
    <col min="5122" max="5122" width="11.7109375" customWidth="1"/>
    <col min="5123" max="5123" width="42.85546875" customWidth="1"/>
    <col min="5124" max="5124" width="16.140625" customWidth="1"/>
    <col min="5125" max="5125" width="16.85546875" customWidth="1"/>
    <col min="5126" max="5126" width="15.5703125" customWidth="1"/>
    <col min="5127" max="5127" width="16.28515625" customWidth="1"/>
    <col min="5128" max="5128" width="14.28515625" customWidth="1"/>
    <col min="5129" max="5129" width="3" customWidth="1"/>
    <col min="5130" max="5131" width="9" hidden="1" customWidth="1"/>
    <col min="5377" max="5377" width="9" hidden="1" customWidth="1"/>
    <col min="5378" max="5378" width="11.7109375" customWidth="1"/>
    <col min="5379" max="5379" width="42.85546875" customWidth="1"/>
    <col min="5380" max="5380" width="16.140625" customWidth="1"/>
    <col min="5381" max="5381" width="16.85546875" customWidth="1"/>
    <col min="5382" max="5382" width="15.5703125" customWidth="1"/>
    <col min="5383" max="5383" width="16.28515625" customWidth="1"/>
    <col min="5384" max="5384" width="14.28515625" customWidth="1"/>
    <col min="5385" max="5385" width="3" customWidth="1"/>
    <col min="5386" max="5387" width="9" hidden="1" customWidth="1"/>
    <col min="5633" max="5633" width="9" hidden="1" customWidth="1"/>
    <col min="5634" max="5634" width="11.7109375" customWidth="1"/>
    <col min="5635" max="5635" width="42.85546875" customWidth="1"/>
    <col min="5636" max="5636" width="16.140625" customWidth="1"/>
    <col min="5637" max="5637" width="16.85546875" customWidth="1"/>
    <col min="5638" max="5638" width="15.5703125" customWidth="1"/>
    <col min="5639" max="5639" width="16.28515625" customWidth="1"/>
    <col min="5640" max="5640" width="14.28515625" customWidth="1"/>
    <col min="5641" max="5641" width="3" customWidth="1"/>
    <col min="5642" max="5643" width="9" hidden="1" customWidth="1"/>
    <col min="5889" max="5889" width="9" hidden="1" customWidth="1"/>
    <col min="5890" max="5890" width="11.7109375" customWidth="1"/>
    <col min="5891" max="5891" width="42.85546875" customWidth="1"/>
    <col min="5892" max="5892" width="16.140625" customWidth="1"/>
    <col min="5893" max="5893" width="16.85546875" customWidth="1"/>
    <col min="5894" max="5894" width="15.5703125" customWidth="1"/>
    <col min="5895" max="5895" width="16.28515625" customWidth="1"/>
    <col min="5896" max="5896" width="14.28515625" customWidth="1"/>
    <col min="5897" max="5897" width="3" customWidth="1"/>
    <col min="5898" max="5899" width="9" hidden="1" customWidth="1"/>
    <col min="6145" max="6145" width="9" hidden="1" customWidth="1"/>
    <col min="6146" max="6146" width="11.7109375" customWidth="1"/>
    <col min="6147" max="6147" width="42.85546875" customWidth="1"/>
    <col min="6148" max="6148" width="16.140625" customWidth="1"/>
    <col min="6149" max="6149" width="16.85546875" customWidth="1"/>
    <col min="6150" max="6150" width="15.5703125" customWidth="1"/>
    <col min="6151" max="6151" width="16.28515625" customWidth="1"/>
    <col min="6152" max="6152" width="14.28515625" customWidth="1"/>
    <col min="6153" max="6153" width="3" customWidth="1"/>
    <col min="6154" max="6155" width="9" hidden="1" customWidth="1"/>
    <col min="6401" max="6401" width="9" hidden="1" customWidth="1"/>
    <col min="6402" max="6402" width="11.7109375" customWidth="1"/>
    <col min="6403" max="6403" width="42.85546875" customWidth="1"/>
    <col min="6404" max="6404" width="16.140625" customWidth="1"/>
    <col min="6405" max="6405" width="16.85546875" customWidth="1"/>
    <col min="6406" max="6406" width="15.5703125" customWidth="1"/>
    <col min="6407" max="6407" width="16.28515625" customWidth="1"/>
    <col min="6408" max="6408" width="14.28515625" customWidth="1"/>
    <col min="6409" max="6409" width="3" customWidth="1"/>
    <col min="6410" max="6411" width="9" hidden="1" customWidth="1"/>
    <col min="6657" max="6657" width="9" hidden="1" customWidth="1"/>
    <col min="6658" max="6658" width="11.7109375" customWidth="1"/>
    <col min="6659" max="6659" width="42.85546875" customWidth="1"/>
    <col min="6660" max="6660" width="16.140625" customWidth="1"/>
    <col min="6661" max="6661" width="16.85546875" customWidth="1"/>
    <col min="6662" max="6662" width="15.5703125" customWidth="1"/>
    <col min="6663" max="6663" width="16.28515625" customWidth="1"/>
    <col min="6664" max="6664" width="14.28515625" customWidth="1"/>
    <col min="6665" max="6665" width="3" customWidth="1"/>
    <col min="6666" max="6667" width="9" hidden="1" customWidth="1"/>
    <col min="6913" max="6913" width="9" hidden="1" customWidth="1"/>
    <col min="6914" max="6914" width="11.7109375" customWidth="1"/>
    <col min="6915" max="6915" width="42.85546875" customWidth="1"/>
    <col min="6916" max="6916" width="16.140625" customWidth="1"/>
    <col min="6917" max="6917" width="16.85546875" customWidth="1"/>
    <col min="6918" max="6918" width="15.5703125" customWidth="1"/>
    <col min="6919" max="6919" width="16.28515625" customWidth="1"/>
    <col min="6920" max="6920" width="14.28515625" customWidth="1"/>
    <col min="6921" max="6921" width="3" customWidth="1"/>
    <col min="6922" max="6923" width="9" hidden="1" customWidth="1"/>
    <col min="7169" max="7169" width="9" hidden="1" customWidth="1"/>
    <col min="7170" max="7170" width="11.7109375" customWidth="1"/>
    <col min="7171" max="7171" width="42.85546875" customWidth="1"/>
    <col min="7172" max="7172" width="16.140625" customWidth="1"/>
    <col min="7173" max="7173" width="16.85546875" customWidth="1"/>
    <col min="7174" max="7174" width="15.5703125" customWidth="1"/>
    <col min="7175" max="7175" width="16.28515625" customWidth="1"/>
    <col min="7176" max="7176" width="14.28515625" customWidth="1"/>
    <col min="7177" max="7177" width="3" customWidth="1"/>
    <col min="7178" max="7179" width="9" hidden="1" customWidth="1"/>
    <col min="7425" max="7425" width="9" hidden="1" customWidth="1"/>
    <col min="7426" max="7426" width="11.7109375" customWidth="1"/>
    <col min="7427" max="7427" width="42.85546875" customWidth="1"/>
    <col min="7428" max="7428" width="16.140625" customWidth="1"/>
    <col min="7429" max="7429" width="16.85546875" customWidth="1"/>
    <col min="7430" max="7430" width="15.5703125" customWidth="1"/>
    <col min="7431" max="7431" width="16.28515625" customWidth="1"/>
    <col min="7432" max="7432" width="14.28515625" customWidth="1"/>
    <col min="7433" max="7433" width="3" customWidth="1"/>
    <col min="7434" max="7435" width="9" hidden="1" customWidth="1"/>
    <col min="7681" max="7681" width="9" hidden="1" customWidth="1"/>
    <col min="7682" max="7682" width="11.7109375" customWidth="1"/>
    <col min="7683" max="7683" width="42.85546875" customWidth="1"/>
    <col min="7684" max="7684" width="16.140625" customWidth="1"/>
    <col min="7685" max="7685" width="16.85546875" customWidth="1"/>
    <col min="7686" max="7686" width="15.5703125" customWidth="1"/>
    <col min="7687" max="7687" width="16.28515625" customWidth="1"/>
    <col min="7688" max="7688" width="14.28515625" customWidth="1"/>
    <col min="7689" max="7689" width="3" customWidth="1"/>
    <col min="7690" max="7691" width="9" hidden="1" customWidth="1"/>
    <col min="7937" max="7937" width="9" hidden="1" customWidth="1"/>
    <col min="7938" max="7938" width="11.7109375" customWidth="1"/>
    <col min="7939" max="7939" width="42.85546875" customWidth="1"/>
    <col min="7940" max="7940" width="16.140625" customWidth="1"/>
    <col min="7941" max="7941" width="16.85546875" customWidth="1"/>
    <col min="7942" max="7942" width="15.5703125" customWidth="1"/>
    <col min="7943" max="7943" width="16.28515625" customWidth="1"/>
    <col min="7944" max="7944" width="14.28515625" customWidth="1"/>
    <col min="7945" max="7945" width="3" customWidth="1"/>
    <col min="7946" max="7947" width="9" hidden="1" customWidth="1"/>
    <col min="8193" max="8193" width="9" hidden="1" customWidth="1"/>
    <col min="8194" max="8194" width="11.7109375" customWidth="1"/>
    <col min="8195" max="8195" width="42.85546875" customWidth="1"/>
    <col min="8196" max="8196" width="16.140625" customWidth="1"/>
    <col min="8197" max="8197" width="16.85546875" customWidth="1"/>
    <col min="8198" max="8198" width="15.5703125" customWidth="1"/>
    <col min="8199" max="8199" width="16.28515625" customWidth="1"/>
    <col min="8200" max="8200" width="14.28515625" customWidth="1"/>
    <col min="8201" max="8201" width="3" customWidth="1"/>
    <col min="8202" max="8203" width="9" hidden="1" customWidth="1"/>
    <col min="8449" max="8449" width="9" hidden="1" customWidth="1"/>
    <col min="8450" max="8450" width="11.7109375" customWidth="1"/>
    <col min="8451" max="8451" width="42.85546875" customWidth="1"/>
    <col min="8452" max="8452" width="16.140625" customWidth="1"/>
    <col min="8453" max="8453" width="16.85546875" customWidth="1"/>
    <col min="8454" max="8454" width="15.5703125" customWidth="1"/>
    <col min="8455" max="8455" width="16.28515625" customWidth="1"/>
    <col min="8456" max="8456" width="14.28515625" customWidth="1"/>
    <col min="8457" max="8457" width="3" customWidth="1"/>
    <col min="8458" max="8459" width="9" hidden="1" customWidth="1"/>
    <col min="8705" max="8705" width="9" hidden="1" customWidth="1"/>
    <col min="8706" max="8706" width="11.7109375" customWidth="1"/>
    <col min="8707" max="8707" width="42.85546875" customWidth="1"/>
    <col min="8708" max="8708" width="16.140625" customWidth="1"/>
    <col min="8709" max="8709" width="16.85546875" customWidth="1"/>
    <col min="8710" max="8710" width="15.5703125" customWidth="1"/>
    <col min="8711" max="8711" width="16.28515625" customWidth="1"/>
    <col min="8712" max="8712" width="14.28515625" customWidth="1"/>
    <col min="8713" max="8713" width="3" customWidth="1"/>
    <col min="8714" max="8715" width="9" hidden="1" customWidth="1"/>
    <col min="8961" max="8961" width="9" hidden="1" customWidth="1"/>
    <col min="8962" max="8962" width="11.7109375" customWidth="1"/>
    <col min="8963" max="8963" width="42.85546875" customWidth="1"/>
    <col min="8964" max="8964" width="16.140625" customWidth="1"/>
    <col min="8965" max="8965" width="16.85546875" customWidth="1"/>
    <col min="8966" max="8966" width="15.5703125" customWidth="1"/>
    <col min="8967" max="8967" width="16.28515625" customWidth="1"/>
    <col min="8968" max="8968" width="14.28515625" customWidth="1"/>
    <col min="8969" max="8969" width="3" customWidth="1"/>
    <col min="8970" max="8971" width="9" hidden="1" customWidth="1"/>
    <col min="9217" max="9217" width="9" hidden="1" customWidth="1"/>
    <col min="9218" max="9218" width="11.7109375" customWidth="1"/>
    <col min="9219" max="9219" width="42.85546875" customWidth="1"/>
    <col min="9220" max="9220" width="16.140625" customWidth="1"/>
    <col min="9221" max="9221" width="16.85546875" customWidth="1"/>
    <col min="9222" max="9222" width="15.5703125" customWidth="1"/>
    <col min="9223" max="9223" width="16.28515625" customWidth="1"/>
    <col min="9224" max="9224" width="14.28515625" customWidth="1"/>
    <col min="9225" max="9225" width="3" customWidth="1"/>
    <col min="9226" max="9227" width="9" hidden="1" customWidth="1"/>
    <col min="9473" max="9473" width="9" hidden="1" customWidth="1"/>
    <col min="9474" max="9474" width="11.7109375" customWidth="1"/>
    <col min="9475" max="9475" width="42.85546875" customWidth="1"/>
    <col min="9476" max="9476" width="16.140625" customWidth="1"/>
    <col min="9477" max="9477" width="16.85546875" customWidth="1"/>
    <col min="9478" max="9478" width="15.5703125" customWidth="1"/>
    <col min="9479" max="9479" width="16.28515625" customWidth="1"/>
    <col min="9480" max="9480" width="14.28515625" customWidth="1"/>
    <col min="9481" max="9481" width="3" customWidth="1"/>
    <col min="9482" max="9483" width="9" hidden="1" customWidth="1"/>
    <col min="9729" max="9729" width="9" hidden="1" customWidth="1"/>
    <col min="9730" max="9730" width="11.7109375" customWidth="1"/>
    <col min="9731" max="9731" width="42.85546875" customWidth="1"/>
    <col min="9732" max="9732" width="16.140625" customWidth="1"/>
    <col min="9733" max="9733" width="16.85546875" customWidth="1"/>
    <col min="9734" max="9734" width="15.5703125" customWidth="1"/>
    <col min="9735" max="9735" width="16.28515625" customWidth="1"/>
    <col min="9736" max="9736" width="14.28515625" customWidth="1"/>
    <col min="9737" max="9737" width="3" customWidth="1"/>
    <col min="9738" max="9739" width="9" hidden="1" customWidth="1"/>
    <col min="9985" max="9985" width="9" hidden="1" customWidth="1"/>
    <col min="9986" max="9986" width="11.7109375" customWidth="1"/>
    <col min="9987" max="9987" width="42.85546875" customWidth="1"/>
    <col min="9988" max="9988" width="16.140625" customWidth="1"/>
    <col min="9989" max="9989" width="16.85546875" customWidth="1"/>
    <col min="9990" max="9990" width="15.5703125" customWidth="1"/>
    <col min="9991" max="9991" width="16.28515625" customWidth="1"/>
    <col min="9992" max="9992" width="14.28515625" customWidth="1"/>
    <col min="9993" max="9993" width="3" customWidth="1"/>
    <col min="9994" max="9995" width="9" hidden="1" customWidth="1"/>
    <col min="10241" max="10241" width="9" hidden="1" customWidth="1"/>
    <col min="10242" max="10242" width="11.7109375" customWidth="1"/>
    <col min="10243" max="10243" width="42.85546875" customWidth="1"/>
    <col min="10244" max="10244" width="16.140625" customWidth="1"/>
    <col min="10245" max="10245" width="16.85546875" customWidth="1"/>
    <col min="10246" max="10246" width="15.5703125" customWidth="1"/>
    <col min="10247" max="10247" width="16.28515625" customWidth="1"/>
    <col min="10248" max="10248" width="14.28515625" customWidth="1"/>
    <col min="10249" max="10249" width="3" customWidth="1"/>
    <col min="10250" max="10251" width="9" hidden="1" customWidth="1"/>
    <col min="10497" max="10497" width="9" hidden="1" customWidth="1"/>
    <col min="10498" max="10498" width="11.7109375" customWidth="1"/>
    <col min="10499" max="10499" width="42.85546875" customWidth="1"/>
    <col min="10500" max="10500" width="16.140625" customWidth="1"/>
    <col min="10501" max="10501" width="16.85546875" customWidth="1"/>
    <col min="10502" max="10502" width="15.5703125" customWidth="1"/>
    <col min="10503" max="10503" width="16.28515625" customWidth="1"/>
    <col min="10504" max="10504" width="14.28515625" customWidth="1"/>
    <col min="10505" max="10505" width="3" customWidth="1"/>
    <col min="10506" max="10507" width="9" hidden="1" customWidth="1"/>
    <col min="10753" max="10753" width="9" hidden="1" customWidth="1"/>
    <col min="10754" max="10754" width="11.7109375" customWidth="1"/>
    <col min="10755" max="10755" width="42.85546875" customWidth="1"/>
    <col min="10756" max="10756" width="16.140625" customWidth="1"/>
    <col min="10757" max="10757" width="16.85546875" customWidth="1"/>
    <col min="10758" max="10758" width="15.5703125" customWidth="1"/>
    <col min="10759" max="10759" width="16.28515625" customWidth="1"/>
    <col min="10760" max="10760" width="14.28515625" customWidth="1"/>
    <col min="10761" max="10761" width="3" customWidth="1"/>
    <col min="10762" max="10763" width="9" hidden="1" customWidth="1"/>
    <col min="11009" max="11009" width="9" hidden="1" customWidth="1"/>
    <col min="11010" max="11010" width="11.7109375" customWidth="1"/>
    <col min="11011" max="11011" width="42.85546875" customWidth="1"/>
    <col min="11012" max="11012" width="16.140625" customWidth="1"/>
    <col min="11013" max="11013" width="16.85546875" customWidth="1"/>
    <col min="11014" max="11014" width="15.5703125" customWidth="1"/>
    <col min="11015" max="11015" width="16.28515625" customWidth="1"/>
    <col min="11016" max="11016" width="14.28515625" customWidth="1"/>
    <col min="11017" max="11017" width="3" customWidth="1"/>
    <col min="11018" max="11019" width="9" hidden="1" customWidth="1"/>
    <col min="11265" max="11265" width="9" hidden="1" customWidth="1"/>
    <col min="11266" max="11266" width="11.7109375" customWidth="1"/>
    <col min="11267" max="11267" width="42.85546875" customWidth="1"/>
    <col min="11268" max="11268" width="16.140625" customWidth="1"/>
    <col min="11269" max="11269" width="16.85546875" customWidth="1"/>
    <col min="11270" max="11270" width="15.5703125" customWidth="1"/>
    <col min="11271" max="11271" width="16.28515625" customWidth="1"/>
    <col min="11272" max="11272" width="14.28515625" customWidth="1"/>
    <col min="11273" max="11273" width="3" customWidth="1"/>
    <col min="11274" max="11275" width="9" hidden="1" customWidth="1"/>
    <col min="11521" max="11521" width="9" hidden="1" customWidth="1"/>
    <col min="11522" max="11522" width="11.7109375" customWidth="1"/>
    <col min="11523" max="11523" width="42.85546875" customWidth="1"/>
    <col min="11524" max="11524" width="16.140625" customWidth="1"/>
    <col min="11525" max="11525" width="16.85546875" customWidth="1"/>
    <col min="11526" max="11526" width="15.5703125" customWidth="1"/>
    <col min="11527" max="11527" width="16.28515625" customWidth="1"/>
    <col min="11528" max="11528" width="14.28515625" customWidth="1"/>
    <col min="11529" max="11529" width="3" customWidth="1"/>
    <col min="11530" max="11531" width="9" hidden="1" customWidth="1"/>
    <col min="11777" max="11777" width="9" hidden="1" customWidth="1"/>
    <col min="11778" max="11778" width="11.7109375" customWidth="1"/>
    <col min="11779" max="11779" width="42.85546875" customWidth="1"/>
    <col min="11780" max="11780" width="16.140625" customWidth="1"/>
    <col min="11781" max="11781" width="16.85546875" customWidth="1"/>
    <col min="11782" max="11782" width="15.5703125" customWidth="1"/>
    <col min="11783" max="11783" width="16.28515625" customWidth="1"/>
    <col min="11784" max="11784" width="14.28515625" customWidth="1"/>
    <col min="11785" max="11785" width="3" customWidth="1"/>
    <col min="11786" max="11787" width="9" hidden="1" customWidth="1"/>
    <col min="12033" max="12033" width="9" hidden="1" customWidth="1"/>
    <col min="12034" max="12034" width="11.7109375" customWidth="1"/>
    <col min="12035" max="12035" width="42.85546875" customWidth="1"/>
    <col min="12036" max="12036" width="16.140625" customWidth="1"/>
    <col min="12037" max="12037" width="16.85546875" customWidth="1"/>
    <col min="12038" max="12038" width="15.5703125" customWidth="1"/>
    <col min="12039" max="12039" width="16.28515625" customWidth="1"/>
    <col min="12040" max="12040" width="14.28515625" customWidth="1"/>
    <col min="12041" max="12041" width="3" customWidth="1"/>
    <col min="12042" max="12043" width="9" hidden="1" customWidth="1"/>
    <col min="12289" max="12289" width="9" hidden="1" customWidth="1"/>
    <col min="12290" max="12290" width="11.7109375" customWidth="1"/>
    <col min="12291" max="12291" width="42.85546875" customWidth="1"/>
    <col min="12292" max="12292" width="16.140625" customWidth="1"/>
    <col min="12293" max="12293" width="16.85546875" customWidth="1"/>
    <col min="12294" max="12294" width="15.5703125" customWidth="1"/>
    <col min="12295" max="12295" width="16.28515625" customWidth="1"/>
    <col min="12296" max="12296" width="14.28515625" customWidth="1"/>
    <col min="12297" max="12297" width="3" customWidth="1"/>
    <col min="12298" max="12299" width="9" hidden="1" customWidth="1"/>
    <col min="12545" max="12545" width="9" hidden="1" customWidth="1"/>
    <col min="12546" max="12546" width="11.7109375" customWidth="1"/>
    <col min="12547" max="12547" width="42.85546875" customWidth="1"/>
    <col min="12548" max="12548" width="16.140625" customWidth="1"/>
    <col min="12549" max="12549" width="16.85546875" customWidth="1"/>
    <col min="12550" max="12550" width="15.5703125" customWidth="1"/>
    <col min="12551" max="12551" width="16.28515625" customWidth="1"/>
    <col min="12552" max="12552" width="14.28515625" customWidth="1"/>
    <col min="12553" max="12553" width="3" customWidth="1"/>
    <col min="12554" max="12555" width="9" hidden="1" customWidth="1"/>
    <col min="12801" max="12801" width="9" hidden="1" customWidth="1"/>
    <col min="12802" max="12802" width="11.7109375" customWidth="1"/>
    <col min="12803" max="12803" width="42.85546875" customWidth="1"/>
    <col min="12804" max="12804" width="16.140625" customWidth="1"/>
    <col min="12805" max="12805" width="16.85546875" customWidth="1"/>
    <col min="12806" max="12806" width="15.5703125" customWidth="1"/>
    <col min="12807" max="12807" width="16.28515625" customWidth="1"/>
    <col min="12808" max="12808" width="14.28515625" customWidth="1"/>
    <col min="12809" max="12809" width="3" customWidth="1"/>
    <col min="12810" max="12811" width="9" hidden="1" customWidth="1"/>
    <col min="13057" max="13057" width="9" hidden="1" customWidth="1"/>
    <col min="13058" max="13058" width="11.7109375" customWidth="1"/>
    <col min="13059" max="13059" width="42.85546875" customWidth="1"/>
    <col min="13060" max="13060" width="16.140625" customWidth="1"/>
    <col min="13061" max="13061" width="16.85546875" customWidth="1"/>
    <col min="13062" max="13062" width="15.5703125" customWidth="1"/>
    <col min="13063" max="13063" width="16.28515625" customWidth="1"/>
    <col min="13064" max="13064" width="14.28515625" customWidth="1"/>
    <col min="13065" max="13065" width="3" customWidth="1"/>
    <col min="13066" max="13067" width="9" hidden="1" customWidth="1"/>
    <col min="13313" max="13313" width="9" hidden="1" customWidth="1"/>
    <col min="13314" max="13314" width="11.7109375" customWidth="1"/>
    <col min="13315" max="13315" width="42.85546875" customWidth="1"/>
    <col min="13316" max="13316" width="16.140625" customWidth="1"/>
    <col min="13317" max="13317" width="16.85546875" customWidth="1"/>
    <col min="13318" max="13318" width="15.5703125" customWidth="1"/>
    <col min="13319" max="13319" width="16.28515625" customWidth="1"/>
    <col min="13320" max="13320" width="14.28515625" customWidth="1"/>
    <col min="13321" max="13321" width="3" customWidth="1"/>
    <col min="13322" max="13323" width="9" hidden="1" customWidth="1"/>
    <col min="13569" max="13569" width="9" hidden="1" customWidth="1"/>
    <col min="13570" max="13570" width="11.7109375" customWidth="1"/>
    <col min="13571" max="13571" width="42.85546875" customWidth="1"/>
    <col min="13572" max="13572" width="16.140625" customWidth="1"/>
    <col min="13573" max="13573" width="16.85546875" customWidth="1"/>
    <col min="13574" max="13574" width="15.5703125" customWidth="1"/>
    <col min="13575" max="13575" width="16.28515625" customWidth="1"/>
    <col min="13576" max="13576" width="14.28515625" customWidth="1"/>
    <col min="13577" max="13577" width="3" customWidth="1"/>
    <col min="13578" max="13579" width="9" hidden="1" customWidth="1"/>
    <col min="13825" max="13825" width="9" hidden="1" customWidth="1"/>
    <col min="13826" max="13826" width="11.7109375" customWidth="1"/>
    <col min="13827" max="13827" width="42.85546875" customWidth="1"/>
    <col min="13828" max="13828" width="16.140625" customWidth="1"/>
    <col min="13829" max="13829" width="16.85546875" customWidth="1"/>
    <col min="13830" max="13830" width="15.5703125" customWidth="1"/>
    <col min="13831" max="13831" width="16.28515625" customWidth="1"/>
    <col min="13832" max="13832" width="14.28515625" customWidth="1"/>
    <col min="13833" max="13833" width="3" customWidth="1"/>
    <col min="13834" max="13835" width="9" hidden="1" customWidth="1"/>
    <col min="14081" max="14081" width="9" hidden="1" customWidth="1"/>
    <col min="14082" max="14082" width="11.7109375" customWidth="1"/>
    <col min="14083" max="14083" width="42.85546875" customWidth="1"/>
    <col min="14084" max="14084" width="16.140625" customWidth="1"/>
    <col min="14085" max="14085" width="16.85546875" customWidth="1"/>
    <col min="14086" max="14086" width="15.5703125" customWidth="1"/>
    <col min="14087" max="14087" width="16.28515625" customWidth="1"/>
    <col min="14088" max="14088" width="14.28515625" customWidth="1"/>
    <col min="14089" max="14089" width="3" customWidth="1"/>
    <col min="14090" max="14091" width="9" hidden="1" customWidth="1"/>
    <col min="14337" max="14337" width="9" hidden="1" customWidth="1"/>
    <col min="14338" max="14338" width="11.7109375" customWidth="1"/>
    <col min="14339" max="14339" width="42.85546875" customWidth="1"/>
    <col min="14340" max="14340" width="16.140625" customWidth="1"/>
    <col min="14341" max="14341" width="16.85546875" customWidth="1"/>
    <col min="14342" max="14342" width="15.5703125" customWidth="1"/>
    <col min="14343" max="14343" width="16.28515625" customWidth="1"/>
    <col min="14344" max="14344" width="14.28515625" customWidth="1"/>
    <col min="14345" max="14345" width="3" customWidth="1"/>
    <col min="14346" max="14347" width="9" hidden="1" customWidth="1"/>
    <col min="14593" max="14593" width="9" hidden="1" customWidth="1"/>
    <col min="14594" max="14594" width="11.7109375" customWidth="1"/>
    <col min="14595" max="14595" width="42.85546875" customWidth="1"/>
    <col min="14596" max="14596" width="16.140625" customWidth="1"/>
    <col min="14597" max="14597" width="16.85546875" customWidth="1"/>
    <col min="14598" max="14598" width="15.5703125" customWidth="1"/>
    <col min="14599" max="14599" width="16.28515625" customWidth="1"/>
    <col min="14600" max="14600" width="14.28515625" customWidth="1"/>
    <col min="14601" max="14601" width="3" customWidth="1"/>
    <col min="14602" max="14603" width="9" hidden="1" customWidth="1"/>
    <col min="14849" max="14849" width="9" hidden="1" customWidth="1"/>
    <col min="14850" max="14850" width="11.7109375" customWidth="1"/>
    <col min="14851" max="14851" width="42.85546875" customWidth="1"/>
    <col min="14852" max="14852" width="16.140625" customWidth="1"/>
    <col min="14853" max="14853" width="16.85546875" customWidth="1"/>
    <col min="14854" max="14854" width="15.5703125" customWidth="1"/>
    <col min="14855" max="14855" width="16.28515625" customWidth="1"/>
    <col min="14856" max="14856" width="14.28515625" customWidth="1"/>
    <col min="14857" max="14857" width="3" customWidth="1"/>
    <col min="14858" max="14859" width="9" hidden="1" customWidth="1"/>
    <col min="15105" max="15105" width="9" hidden="1" customWidth="1"/>
    <col min="15106" max="15106" width="11.7109375" customWidth="1"/>
    <col min="15107" max="15107" width="42.85546875" customWidth="1"/>
    <col min="15108" max="15108" width="16.140625" customWidth="1"/>
    <col min="15109" max="15109" width="16.85546875" customWidth="1"/>
    <col min="15110" max="15110" width="15.5703125" customWidth="1"/>
    <col min="15111" max="15111" width="16.28515625" customWidth="1"/>
    <col min="15112" max="15112" width="14.28515625" customWidth="1"/>
    <col min="15113" max="15113" width="3" customWidth="1"/>
    <col min="15114" max="15115" width="9" hidden="1" customWidth="1"/>
    <col min="15361" max="15361" width="9" hidden="1" customWidth="1"/>
    <col min="15362" max="15362" width="11.7109375" customWidth="1"/>
    <col min="15363" max="15363" width="42.85546875" customWidth="1"/>
    <col min="15364" max="15364" width="16.140625" customWidth="1"/>
    <col min="15365" max="15365" width="16.85546875" customWidth="1"/>
    <col min="15366" max="15366" width="15.5703125" customWidth="1"/>
    <col min="15367" max="15367" width="16.28515625" customWidth="1"/>
    <col min="15368" max="15368" width="14.28515625" customWidth="1"/>
    <col min="15369" max="15369" width="3" customWidth="1"/>
    <col min="15370" max="15371" width="9" hidden="1" customWidth="1"/>
    <col min="15617" max="15617" width="9" hidden="1" customWidth="1"/>
    <col min="15618" max="15618" width="11.7109375" customWidth="1"/>
    <col min="15619" max="15619" width="42.85546875" customWidth="1"/>
    <col min="15620" max="15620" width="16.140625" customWidth="1"/>
    <col min="15621" max="15621" width="16.85546875" customWidth="1"/>
    <col min="15622" max="15622" width="15.5703125" customWidth="1"/>
    <col min="15623" max="15623" width="16.28515625" customWidth="1"/>
    <col min="15624" max="15624" width="14.28515625" customWidth="1"/>
    <col min="15625" max="15625" width="3" customWidth="1"/>
    <col min="15626" max="15627" width="9" hidden="1" customWidth="1"/>
    <col min="15873" max="15873" width="9" hidden="1" customWidth="1"/>
    <col min="15874" max="15874" width="11.7109375" customWidth="1"/>
    <col min="15875" max="15875" width="42.85546875" customWidth="1"/>
    <col min="15876" max="15876" width="16.140625" customWidth="1"/>
    <col min="15877" max="15877" width="16.85546875" customWidth="1"/>
    <col min="15878" max="15878" width="15.5703125" customWidth="1"/>
    <col min="15879" max="15879" width="16.28515625" customWidth="1"/>
    <col min="15880" max="15880" width="14.28515625" customWidth="1"/>
    <col min="15881" max="15881" width="3" customWidth="1"/>
    <col min="15882" max="15883" width="9" hidden="1" customWidth="1"/>
    <col min="16129" max="16129" width="9" hidden="1" customWidth="1"/>
    <col min="16130" max="16130" width="11.7109375" customWidth="1"/>
    <col min="16131" max="16131" width="42.85546875" customWidth="1"/>
    <col min="16132" max="16132" width="16.140625" customWidth="1"/>
    <col min="16133" max="16133" width="16.85546875" customWidth="1"/>
    <col min="16134" max="16134" width="15.5703125" customWidth="1"/>
    <col min="16135" max="16135" width="16.28515625" customWidth="1"/>
    <col min="16136" max="16136" width="14.28515625" customWidth="1"/>
    <col min="16137" max="16137" width="3" customWidth="1"/>
    <col min="16138" max="16139" width="9" hidden="1" customWidth="1"/>
  </cols>
  <sheetData>
    <row r="1" spans="1:10" ht="39.950000000000003" customHeight="1">
      <c r="A1" s="59"/>
      <c r="B1" s="625" t="s">
        <v>442</v>
      </c>
      <c r="C1" s="625"/>
      <c r="D1" s="625"/>
      <c r="E1" s="625"/>
      <c r="F1" s="625"/>
      <c r="G1" s="625"/>
      <c r="H1" s="59"/>
      <c r="I1" s="59"/>
      <c r="J1" s="59"/>
    </row>
    <row r="2" spans="1:10" ht="20.100000000000001" customHeight="1">
      <c r="A2" s="419"/>
      <c r="B2" s="629" t="s">
        <v>443</v>
      </c>
      <c r="C2" s="629"/>
      <c r="D2" s="629"/>
      <c r="E2" s="629"/>
      <c r="F2" s="629"/>
      <c r="G2" s="629"/>
      <c r="H2" s="419"/>
      <c r="I2" s="419"/>
      <c r="J2" s="419"/>
    </row>
    <row r="3" spans="1:10" ht="20.100000000000001" customHeight="1">
      <c r="A3" s="419"/>
      <c r="B3" s="420" t="s">
        <v>444</v>
      </c>
      <c r="C3" s="420" t="s">
        <v>614</v>
      </c>
      <c r="D3" s="419"/>
      <c r="E3" s="419"/>
      <c r="F3" s="419"/>
      <c r="G3" s="419"/>
      <c r="H3" s="419"/>
      <c r="I3" s="419"/>
      <c r="J3" s="419"/>
    </row>
    <row r="4" spans="1:10" ht="20.100000000000001" customHeight="1" thickBot="1">
      <c r="A4" s="419"/>
      <c r="B4" s="420" t="s">
        <v>445</v>
      </c>
      <c r="C4" s="420" t="s">
        <v>615</v>
      </c>
      <c r="D4" s="419"/>
      <c r="E4" s="419"/>
      <c r="F4" s="419"/>
      <c r="G4" s="419"/>
      <c r="H4" s="419"/>
      <c r="I4" s="419"/>
      <c r="J4" s="419"/>
    </row>
    <row r="5" spans="1:10" ht="35.1" customHeight="1" thickBot="1">
      <c r="A5" s="419"/>
      <c r="B5" s="630" t="s">
        <v>161</v>
      </c>
      <c r="C5" s="630"/>
      <c r="D5" s="421" t="s">
        <v>446</v>
      </c>
      <c r="E5" s="421" t="s">
        <v>447</v>
      </c>
      <c r="F5" s="421" t="s">
        <v>448</v>
      </c>
      <c r="G5" s="421" t="s">
        <v>99</v>
      </c>
      <c r="H5" s="421" t="s">
        <v>449</v>
      </c>
      <c r="I5" s="419"/>
      <c r="J5" s="419"/>
    </row>
    <row r="6" spans="1:10" ht="20.100000000000001" customHeight="1" thickBot="1">
      <c r="A6" s="419"/>
      <c r="B6" s="623" t="s">
        <v>450</v>
      </c>
      <c r="C6" s="623"/>
      <c r="D6" s="422" t="s">
        <v>616</v>
      </c>
      <c r="E6" s="422" t="s">
        <v>617</v>
      </c>
      <c r="F6" s="422" t="s">
        <v>618</v>
      </c>
      <c r="G6" s="422" t="s">
        <v>619</v>
      </c>
      <c r="H6" s="422" t="s">
        <v>620</v>
      </c>
      <c r="I6" s="419"/>
      <c r="J6" s="419"/>
    </row>
    <row r="7" spans="1:10" ht="20.100000000000001" customHeight="1" thickBot="1">
      <c r="A7" s="419"/>
      <c r="B7" s="623" t="s">
        <v>451</v>
      </c>
      <c r="C7" s="623"/>
      <c r="D7" s="422" t="s">
        <v>621</v>
      </c>
      <c r="E7" s="422" t="s">
        <v>622</v>
      </c>
      <c r="F7" s="422" t="s">
        <v>618</v>
      </c>
      <c r="G7" s="422" t="s">
        <v>623</v>
      </c>
      <c r="H7" s="422" t="s">
        <v>624</v>
      </c>
      <c r="I7" s="419"/>
      <c r="J7" s="419"/>
    </row>
    <row r="8" spans="1:10" ht="20.100000000000001" customHeight="1" thickBot="1">
      <c r="A8" s="419"/>
      <c r="B8" s="623" t="s">
        <v>452</v>
      </c>
      <c r="C8" s="623"/>
      <c r="D8" s="422" t="s">
        <v>625</v>
      </c>
      <c r="E8" s="422" t="s">
        <v>626</v>
      </c>
      <c r="F8" s="422" t="s">
        <v>618</v>
      </c>
      <c r="G8" s="422" t="s">
        <v>627</v>
      </c>
      <c r="H8" s="422" t="s">
        <v>628</v>
      </c>
      <c r="I8" s="419"/>
      <c r="J8" s="419"/>
    </row>
    <row r="9" spans="1:10" ht="20.100000000000001" customHeight="1" thickBot="1">
      <c r="A9" s="419"/>
      <c r="B9" s="623" t="s">
        <v>453</v>
      </c>
      <c r="C9" s="623"/>
      <c r="D9" s="422" t="s">
        <v>629</v>
      </c>
      <c r="E9" s="422" t="s">
        <v>630</v>
      </c>
      <c r="F9" s="422" t="s">
        <v>454</v>
      </c>
      <c r="G9" s="422" t="s">
        <v>630</v>
      </c>
      <c r="H9" s="422" t="s">
        <v>631</v>
      </c>
      <c r="I9" s="419"/>
      <c r="J9" s="419"/>
    </row>
    <row r="10" spans="1:10" ht="20.100000000000001" customHeight="1" thickBot="1">
      <c r="A10" s="419"/>
      <c r="B10" s="623" t="s">
        <v>455</v>
      </c>
      <c r="C10" s="623"/>
      <c r="D10" s="422" t="s">
        <v>632</v>
      </c>
      <c r="E10" s="422" t="s">
        <v>633</v>
      </c>
      <c r="F10" s="422" t="s">
        <v>454</v>
      </c>
      <c r="G10" s="422" t="s">
        <v>633</v>
      </c>
      <c r="H10" s="422" t="s">
        <v>634</v>
      </c>
      <c r="I10" s="419"/>
      <c r="J10" s="419"/>
    </row>
    <row r="11" spans="1:10" ht="20.100000000000001" customHeight="1" thickBot="1">
      <c r="A11" s="419"/>
      <c r="B11" s="623" t="s">
        <v>456</v>
      </c>
      <c r="C11" s="623"/>
      <c r="D11" s="422" t="s">
        <v>635</v>
      </c>
      <c r="E11" s="422" t="s">
        <v>636</v>
      </c>
      <c r="F11" s="422" t="s">
        <v>454</v>
      </c>
      <c r="G11" s="422" t="s">
        <v>636</v>
      </c>
      <c r="H11" s="422" t="s">
        <v>637</v>
      </c>
      <c r="I11" s="419"/>
      <c r="J11" s="419"/>
    </row>
    <row r="12" spans="1:10" ht="20.100000000000001" customHeight="1" thickBot="1">
      <c r="A12" s="419"/>
      <c r="B12" s="623" t="s">
        <v>457</v>
      </c>
      <c r="C12" s="623"/>
      <c r="D12" s="422" t="s">
        <v>638</v>
      </c>
      <c r="E12" s="422" t="s">
        <v>639</v>
      </c>
      <c r="F12" s="422" t="s">
        <v>454</v>
      </c>
      <c r="G12" s="422" t="s">
        <v>639</v>
      </c>
      <c r="H12" s="422" t="s">
        <v>640</v>
      </c>
      <c r="I12" s="419"/>
      <c r="J12" s="419"/>
    </row>
    <row r="13" spans="1:10" ht="20.100000000000001" customHeight="1" thickBot="1">
      <c r="A13" s="419"/>
      <c r="B13" s="623" t="s">
        <v>458</v>
      </c>
      <c r="C13" s="623"/>
      <c r="D13" s="422" t="s">
        <v>641</v>
      </c>
      <c r="E13" s="422" t="s">
        <v>642</v>
      </c>
      <c r="F13" s="422" t="s">
        <v>454</v>
      </c>
      <c r="G13" s="422" t="s">
        <v>642</v>
      </c>
      <c r="H13" s="422" t="s">
        <v>643</v>
      </c>
      <c r="I13" s="419"/>
      <c r="J13" s="419"/>
    </row>
    <row r="14" spans="1:10" ht="20.100000000000001" customHeight="1" thickBot="1">
      <c r="A14" s="419"/>
      <c r="B14" s="623" t="s">
        <v>459</v>
      </c>
      <c r="C14" s="623"/>
      <c r="D14" s="422" t="s">
        <v>644</v>
      </c>
      <c r="E14" s="422" t="s">
        <v>645</v>
      </c>
      <c r="F14" s="422" t="s">
        <v>454</v>
      </c>
      <c r="G14" s="422" t="s">
        <v>645</v>
      </c>
      <c r="H14" s="422" t="s">
        <v>646</v>
      </c>
      <c r="I14" s="419"/>
      <c r="J14" s="419"/>
    </row>
    <row r="15" spans="1:10" ht="20.100000000000001" customHeight="1" thickBot="1">
      <c r="A15" s="419"/>
      <c r="B15" s="623" t="s">
        <v>460</v>
      </c>
      <c r="C15" s="623"/>
      <c r="D15" s="422" t="s">
        <v>647</v>
      </c>
      <c r="E15" s="422" t="s">
        <v>648</v>
      </c>
      <c r="F15" s="422" t="s">
        <v>454</v>
      </c>
      <c r="G15" s="422" t="s">
        <v>648</v>
      </c>
      <c r="H15" s="422" t="s">
        <v>649</v>
      </c>
      <c r="I15" s="419"/>
      <c r="J15" s="419"/>
    </row>
    <row r="16" spans="1:10" ht="20.100000000000001" customHeight="1" thickBot="1">
      <c r="A16" s="419"/>
      <c r="B16" s="623" t="s">
        <v>461</v>
      </c>
      <c r="C16" s="623"/>
      <c r="D16" s="422" t="s">
        <v>650</v>
      </c>
      <c r="E16" s="422" t="s">
        <v>651</v>
      </c>
      <c r="F16" s="422" t="s">
        <v>454</v>
      </c>
      <c r="G16" s="422" t="s">
        <v>651</v>
      </c>
      <c r="H16" s="422" t="s">
        <v>652</v>
      </c>
      <c r="I16" s="419"/>
      <c r="J16" s="419"/>
    </row>
    <row r="17" spans="1:10" ht="20.100000000000001" customHeight="1" thickBot="1">
      <c r="A17" s="419"/>
      <c r="B17" s="623" t="s">
        <v>653</v>
      </c>
      <c r="C17" s="623"/>
      <c r="D17" s="422" t="s">
        <v>650</v>
      </c>
      <c r="E17" s="422" t="s">
        <v>654</v>
      </c>
      <c r="F17" s="422" t="s">
        <v>454</v>
      </c>
      <c r="G17" s="422" t="s">
        <v>654</v>
      </c>
      <c r="H17" s="422" t="s">
        <v>655</v>
      </c>
      <c r="I17" s="419"/>
      <c r="J17" s="419"/>
    </row>
    <row r="18" spans="1:10" ht="20.100000000000001" customHeight="1" thickBot="1">
      <c r="A18" s="419"/>
      <c r="B18" s="623" t="s">
        <v>462</v>
      </c>
      <c r="C18" s="623"/>
      <c r="D18" s="422" t="s">
        <v>454</v>
      </c>
      <c r="E18" s="422" t="s">
        <v>656</v>
      </c>
      <c r="F18" s="422" t="s">
        <v>454</v>
      </c>
      <c r="G18" s="422" t="s">
        <v>656</v>
      </c>
      <c r="H18" s="422" t="s">
        <v>657</v>
      </c>
      <c r="I18" s="419"/>
      <c r="J18" s="419"/>
    </row>
    <row r="19" spans="1:10" ht="20.100000000000001" customHeight="1" thickBot="1">
      <c r="A19" s="419"/>
      <c r="B19" s="623" t="s">
        <v>463</v>
      </c>
      <c r="C19" s="623"/>
      <c r="D19" s="422" t="s">
        <v>454</v>
      </c>
      <c r="E19" s="422" t="s">
        <v>658</v>
      </c>
      <c r="F19" s="422" t="s">
        <v>454</v>
      </c>
      <c r="G19" s="422" t="s">
        <v>658</v>
      </c>
      <c r="H19" s="422" t="s">
        <v>659</v>
      </c>
      <c r="I19" s="419"/>
      <c r="J19" s="419"/>
    </row>
    <row r="20" spans="1:10" ht="20.100000000000001" customHeight="1" thickBot="1">
      <c r="A20" s="419"/>
      <c r="B20" s="623" t="s">
        <v>464</v>
      </c>
      <c r="C20" s="623"/>
      <c r="D20" s="422" t="s">
        <v>454</v>
      </c>
      <c r="E20" s="422" t="s">
        <v>660</v>
      </c>
      <c r="F20" s="422" t="s">
        <v>454</v>
      </c>
      <c r="G20" s="422" t="s">
        <v>660</v>
      </c>
      <c r="H20" s="422" t="s">
        <v>661</v>
      </c>
      <c r="I20" s="419"/>
      <c r="J20" s="419"/>
    </row>
    <row r="21" spans="1:10" ht="20.100000000000001" customHeight="1" thickBot="1">
      <c r="A21" s="419"/>
      <c r="B21" s="623" t="s">
        <v>465</v>
      </c>
      <c r="C21" s="623"/>
      <c r="D21" s="422" t="s">
        <v>662</v>
      </c>
      <c r="E21" s="422" t="s">
        <v>663</v>
      </c>
      <c r="F21" s="422" t="s">
        <v>618</v>
      </c>
      <c r="G21" s="422" t="s">
        <v>664</v>
      </c>
      <c r="H21" s="422" t="s">
        <v>466</v>
      </c>
      <c r="I21" s="419"/>
      <c r="J21" s="419"/>
    </row>
    <row r="22" spans="1:10" ht="20.100000000000001" customHeight="1" thickBot="1">
      <c r="A22" s="419"/>
      <c r="B22" s="623" t="s">
        <v>467</v>
      </c>
      <c r="C22" s="623"/>
      <c r="D22" s="422" t="s">
        <v>454</v>
      </c>
      <c r="E22" s="422" t="s">
        <v>454</v>
      </c>
      <c r="F22" s="422" t="s">
        <v>454</v>
      </c>
      <c r="G22" s="422" t="s">
        <v>454</v>
      </c>
      <c r="H22" s="422" t="s">
        <v>468</v>
      </c>
      <c r="I22" s="419"/>
      <c r="J22" s="419"/>
    </row>
    <row r="23" spans="1:10" ht="20.100000000000001" customHeight="1" thickBot="1">
      <c r="A23" s="419"/>
      <c r="B23" s="623" t="s">
        <v>469</v>
      </c>
      <c r="C23" s="623"/>
      <c r="D23" s="422" t="s">
        <v>662</v>
      </c>
      <c r="E23" s="422" t="s">
        <v>663</v>
      </c>
      <c r="F23" s="422" t="s">
        <v>618</v>
      </c>
      <c r="G23" s="422" t="s">
        <v>664</v>
      </c>
      <c r="H23" s="422" t="s">
        <v>468</v>
      </c>
      <c r="I23" s="419"/>
      <c r="J23" s="419"/>
    </row>
    <row r="24" spans="1:10" ht="20.100000000000001" customHeight="1" thickBot="1">
      <c r="A24" s="419"/>
      <c r="B24" s="623" t="s">
        <v>470</v>
      </c>
      <c r="C24" s="623"/>
      <c r="D24" s="422" t="s">
        <v>468</v>
      </c>
      <c r="E24" s="422" t="s">
        <v>468</v>
      </c>
      <c r="F24" s="422" t="s">
        <v>468</v>
      </c>
      <c r="G24" s="422" t="s">
        <v>468</v>
      </c>
      <c r="H24" s="422" t="s">
        <v>468</v>
      </c>
      <c r="I24" s="419"/>
      <c r="J24" s="419"/>
    </row>
    <row r="25" spans="1:10" ht="20.100000000000001" customHeight="1" thickBot="1">
      <c r="A25" s="419"/>
      <c r="B25" s="623" t="s">
        <v>471</v>
      </c>
      <c r="C25" s="623"/>
      <c r="D25" s="422" t="s">
        <v>454</v>
      </c>
      <c r="E25" s="422" t="s">
        <v>665</v>
      </c>
      <c r="F25" s="422" t="s">
        <v>454</v>
      </c>
      <c r="G25" s="422" t="s">
        <v>665</v>
      </c>
      <c r="H25" s="422" t="s">
        <v>666</v>
      </c>
      <c r="I25" s="419"/>
      <c r="J25" s="419"/>
    </row>
    <row r="26" spans="1:10" ht="20.100000000000001" customHeight="1" thickBot="1">
      <c r="A26" s="419"/>
      <c r="B26" s="623" t="s">
        <v>472</v>
      </c>
      <c r="C26" s="623"/>
      <c r="D26" s="422" t="s">
        <v>454</v>
      </c>
      <c r="E26" s="422" t="s">
        <v>454</v>
      </c>
      <c r="F26" s="422" t="s">
        <v>667</v>
      </c>
      <c r="G26" s="422" t="s">
        <v>667</v>
      </c>
      <c r="H26" s="422" t="s">
        <v>668</v>
      </c>
      <c r="I26" s="419"/>
      <c r="J26" s="419"/>
    </row>
    <row r="27" spans="1:10" ht="20.100000000000001" customHeight="1" thickBot="1">
      <c r="A27" s="419"/>
      <c r="B27" s="623" t="s">
        <v>473</v>
      </c>
      <c r="C27" s="623"/>
      <c r="D27" s="422" t="s">
        <v>454</v>
      </c>
      <c r="E27" s="422" t="s">
        <v>669</v>
      </c>
      <c r="F27" s="422" t="s">
        <v>454</v>
      </c>
      <c r="G27" s="422" t="s">
        <v>669</v>
      </c>
      <c r="H27" s="422" t="s">
        <v>670</v>
      </c>
      <c r="I27" s="419"/>
      <c r="J27" s="419"/>
    </row>
    <row r="28" spans="1:10" ht="20.100000000000001" customHeight="1" thickBot="1">
      <c r="A28" s="419"/>
      <c r="B28" s="623" t="s">
        <v>474</v>
      </c>
      <c r="C28" s="623"/>
      <c r="D28" s="422" t="s">
        <v>454</v>
      </c>
      <c r="E28" s="422" t="s">
        <v>671</v>
      </c>
      <c r="F28" s="422" t="s">
        <v>454</v>
      </c>
      <c r="G28" s="422" t="s">
        <v>671</v>
      </c>
      <c r="H28" s="422" t="s">
        <v>672</v>
      </c>
      <c r="I28" s="419"/>
      <c r="J28" s="419"/>
    </row>
    <row r="29" spans="1:10" ht="20.100000000000001" customHeight="1" thickBot="1">
      <c r="A29" s="419"/>
      <c r="B29" s="623" t="s">
        <v>475</v>
      </c>
      <c r="C29" s="623"/>
      <c r="D29" s="422" t="s">
        <v>454</v>
      </c>
      <c r="E29" s="422" t="s">
        <v>454</v>
      </c>
      <c r="F29" s="422" t="s">
        <v>454</v>
      </c>
      <c r="G29" s="422" t="s">
        <v>454</v>
      </c>
      <c r="H29" s="422" t="s">
        <v>476</v>
      </c>
      <c r="I29" s="419"/>
      <c r="J29" s="419"/>
    </row>
    <row r="30" spans="1:10" ht="20.100000000000001" customHeight="1" thickBot="1">
      <c r="A30" s="419"/>
      <c r="B30" s="623" t="s">
        <v>477</v>
      </c>
      <c r="C30" s="623"/>
      <c r="D30" s="422" t="s">
        <v>454</v>
      </c>
      <c r="E30" s="422" t="s">
        <v>673</v>
      </c>
      <c r="F30" s="422" t="s">
        <v>454</v>
      </c>
      <c r="G30" s="422" t="s">
        <v>673</v>
      </c>
      <c r="H30" s="422" t="s">
        <v>674</v>
      </c>
      <c r="I30" s="419"/>
      <c r="J30" s="419"/>
    </row>
    <row r="31" spans="1:10" ht="20.100000000000001" customHeight="1" thickBot="1">
      <c r="A31" s="419"/>
      <c r="B31" s="623" t="s">
        <v>478</v>
      </c>
      <c r="C31" s="623"/>
      <c r="D31" s="422" t="s">
        <v>454</v>
      </c>
      <c r="E31" s="422" t="s">
        <v>675</v>
      </c>
      <c r="F31" s="422" t="s">
        <v>454</v>
      </c>
      <c r="G31" s="422" t="s">
        <v>675</v>
      </c>
      <c r="H31" s="422" t="s">
        <v>676</v>
      </c>
      <c r="I31" s="419"/>
      <c r="J31" s="419"/>
    </row>
    <row r="32" spans="1:10" ht="20.100000000000001" customHeight="1" thickBot="1">
      <c r="A32" s="419"/>
      <c r="B32" s="623" t="s">
        <v>479</v>
      </c>
      <c r="C32" s="623"/>
      <c r="D32" s="422" t="s">
        <v>454</v>
      </c>
      <c r="E32" s="422" t="s">
        <v>454</v>
      </c>
      <c r="F32" s="422" t="s">
        <v>454</v>
      </c>
      <c r="G32" s="422" t="s">
        <v>454</v>
      </c>
      <c r="H32" s="422" t="s">
        <v>476</v>
      </c>
      <c r="I32" s="419"/>
      <c r="J32" s="419"/>
    </row>
    <row r="33" spans="1:10" ht="20.100000000000001" customHeight="1" thickBot="1">
      <c r="A33" s="419"/>
      <c r="B33" s="623" t="s">
        <v>480</v>
      </c>
      <c r="C33" s="623"/>
      <c r="D33" s="422" t="s">
        <v>454</v>
      </c>
      <c r="E33" s="422" t="s">
        <v>677</v>
      </c>
      <c r="F33" s="422" t="s">
        <v>667</v>
      </c>
      <c r="G33" s="422" t="s">
        <v>678</v>
      </c>
      <c r="H33" s="422" t="s">
        <v>466</v>
      </c>
      <c r="I33" s="419"/>
      <c r="J33" s="419"/>
    </row>
    <row r="34" spans="1:10" ht="20.100000000000001" customHeight="1" thickBot="1">
      <c r="A34" s="419"/>
      <c r="B34" s="623" t="s">
        <v>481</v>
      </c>
      <c r="C34" s="623"/>
      <c r="D34" s="422" t="s">
        <v>662</v>
      </c>
      <c r="E34" s="422" t="s">
        <v>679</v>
      </c>
      <c r="F34" s="422" t="s">
        <v>680</v>
      </c>
      <c r="G34" s="422" t="s">
        <v>681</v>
      </c>
      <c r="H34" s="422" t="s">
        <v>476</v>
      </c>
      <c r="I34" s="419"/>
      <c r="J34" s="419"/>
    </row>
    <row r="35" spans="1:10" ht="20.100000000000001" customHeight="1" thickBot="1">
      <c r="A35" s="419"/>
      <c r="B35" s="623" t="s">
        <v>482</v>
      </c>
      <c r="C35" s="623"/>
      <c r="D35" s="422" t="s">
        <v>468</v>
      </c>
      <c r="E35" s="422" t="s">
        <v>468</v>
      </c>
      <c r="F35" s="422" t="s">
        <v>468</v>
      </c>
      <c r="G35" s="422" t="s">
        <v>468</v>
      </c>
      <c r="H35" s="422" t="s">
        <v>468</v>
      </c>
      <c r="I35" s="419"/>
      <c r="J35" s="419"/>
    </row>
    <row r="36" spans="1:10" ht="20.100000000000001" customHeight="1" thickBot="1">
      <c r="A36" s="419"/>
      <c r="B36" s="623" t="s">
        <v>483</v>
      </c>
      <c r="C36" s="623"/>
      <c r="D36" s="422" t="s">
        <v>454</v>
      </c>
      <c r="E36" s="422" t="s">
        <v>454</v>
      </c>
      <c r="F36" s="422" t="s">
        <v>454</v>
      </c>
      <c r="G36" s="422" t="s">
        <v>454</v>
      </c>
      <c r="H36" s="422" t="s">
        <v>476</v>
      </c>
      <c r="I36" s="419"/>
      <c r="J36" s="419"/>
    </row>
    <row r="37" spans="1:10" ht="20.100000000000001" customHeight="1" thickBot="1">
      <c r="A37" s="419"/>
      <c r="B37" s="623" t="s">
        <v>484</v>
      </c>
      <c r="C37" s="623"/>
      <c r="D37" s="422" t="s">
        <v>454</v>
      </c>
      <c r="E37" s="422" t="s">
        <v>454</v>
      </c>
      <c r="F37" s="422" t="s">
        <v>454</v>
      </c>
      <c r="G37" s="422" t="s">
        <v>454</v>
      </c>
      <c r="H37" s="422" t="s">
        <v>476</v>
      </c>
      <c r="I37" s="419"/>
      <c r="J37" s="419"/>
    </row>
    <row r="38" spans="1:10" ht="20.100000000000001" customHeight="1" thickBot="1">
      <c r="A38" s="419"/>
      <c r="B38" s="623" t="s">
        <v>485</v>
      </c>
      <c r="C38" s="623"/>
      <c r="D38" s="422" t="s">
        <v>454</v>
      </c>
      <c r="E38" s="422" t="s">
        <v>454</v>
      </c>
      <c r="F38" s="422" t="s">
        <v>454</v>
      </c>
      <c r="G38" s="422" t="s">
        <v>454</v>
      </c>
      <c r="H38" s="422" t="s">
        <v>476</v>
      </c>
      <c r="I38" s="419"/>
      <c r="J38" s="419"/>
    </row>
    <row r="39" spans="1:10" ht="20.100000000000001" customHeight="1" thickBot="1">
      <c r="A39" s="419"/>
      <c r="B39" s="623" t="s">
        <v>486</v>
      </c>
      <c r="C39" s="623"/>
      <c r="D39" s="422" t="s">
        <v>454</v>
      </c>
      <c r="E39" s="422" t="s">
        <v>454</v>
      </c>
      <c r="F39" s="422" t="s">
        <v>454</v>
      </c>
      <c r="G39" s="422" t="s">
        <v>454</v>
      </c>
      <c r="H39" s="422" t="s">
        <v>476</v>
      </c>
      <c r="I39" s="419"/>
      <c r="J39" s="419"/>
    </row>
    <row r="40" spans="1:10" ht="20.100000000000001" customHeight="1" thickBot="1">
      <c r="A40" s="419"/>
      <c r="B40" s="623" t="s">
        <v>487</v>
      </c>
      <c r="C40" s="623"/>
      <c r="D40" s="422" t="s">
        <v>454</v>
      </c>
      <c r="E40" s="422" t="s">
        <v>454</v>
      </c>
      <c r="F40" s="422" t="s">
        <v>454</v>
      </c>
      <c r="G40" s="422" t="s">
        <v>454</v>
      </c>
      <c r="H40" s="422" t="s">
        <v>476</v>
      </c>
      <c r="I40" s="419"/>
      <c r="J40" s="419"/>
    </row>
    <row r="41" spans="1:10" ht="20.100000000000001" customHeight="1" thickBot="1">
      <c r="A41" s="419"/>
      <c r="B41" s="623" t="s">
        <v>488</v>
      </c>
      <c r="C41" s="623"/>
      <c r="D41" s="422" t="s">
        <v>454</v>
      </c>
      <c r="E41" s="422" t="s">
        <v>454</v>
      </c>
      <c r="F41" s="422" t="s">
        <v>454</v>
      </c>
      <c r="G41" s="422" t="s">
        <v>454</v>
      </c>
      <c r="H41" s="422" t="s">
        <v>476</v>
      </c>
      <c r="I41" s="419"/>
      <c r="J41" s="419"/>
    </row>
    <row r="42" spans="1:10" ht="20.100000000000001" customHeight="1" thickBot="1">
      <c r="A42" s="419"/>
      <c r="B42" s="623" t="s">
        <v>489</v>
      </c>
      <c r="C42" s="623"/>
      <c r="D42" s="422" t="s">
        <v>454</v>
      </c>
      <c r="E42" s="422" t="s">
        <v>454</v>
      </c>
      <c r="F42" s="422" t="s">
        <v>454</v>
      </c>
      <c r="G42" s="422" t="s">
        <v>454</v>
      </c>
      <c r="H42" s="422" t="s">
        <v>476</v>
      </c>
      <c r="I42" s="419"/>
      <c r="J42" s="419"/>
    </row>
    <row r="43" spans="1:10" ht="20.100000000000001" customHeight="1" thickBot="1">
      <c r="A43" s="419"/>
      <c r="B43" s="623" t="s">
        <v>490</v>
      </c>
      <c r="C43" s="623"/>
      <c r="D43" s="422" t="s">
        <v>454</v>
      </c>
      <c r="E43" s="422" t="s">
        <v>454</v>
      </c>
      <c r="F43" s="422" t="s">
        <v>454</v>
      </c>
      <c r="G43" s="422" t="s">
        <v>454</v>
      </c>
      <c r="H43" s="422" t="s">
        <v>468</v>
      </c>
      <c r="I43" s="419"/>
      <c r="J43" s="419"/>
    </row>
    <row r="44" spans="1:10" ht="20.100000000000001" customHeight="1" thickBot="1">
      <c r="A44" s="419"/>
      <c r="B44" s="623" t="s">
        <v>491</v>
      </c>
      <c r="C44" s="623"/>
      <c r="D44" s="422" t="s">
        <v>454</v>
      </c>
      <c r="E44" s="422" t="s">
        <v>454</v>
      </c>
      <c r="F44" s="422" t="s">
        <v>454</v>
      </c>
      <c r="G44" s="422" t="s">
        <v>454</v>
      </c>
      <c r="H44" s="422" t="s">
        <v>468</v>
      </c>
      <c r="I44" s="419"/>
      <c r="J44" s="419"/>
    </row>
    <row r="45" spans="1:10" ht="20.100000000000001" customHeight="1" thickBot="1">
      <c r="A45" s="419"/>
      <c r="B45" s="623" t="s">
        <v>492</v>
      </c>
      <c r="C45" s="623"/>
      <c r="D45" s="422" t="s">
        <v>454</v>
      </c>
      <c r="E45" s="422" t="s">
        <v>454</v>
      </c>
      <c r="F45" s="422" t="s">
        <v>454</v>
      </c>
      <c r="G45" s="422" t="s">
        <v>454</v>
      </c>
      <c r="H45" s="422" t="s">
        <v>468</v>
      </c>
      <c r="I45" s="419"/>
      <c r="J45" s="419"/>
    </row>
    <row r="46" spans="1:10" ht="20.100000000000001" customHeight="1" thickBot="1">
      <c r="A46" s="419"/>
      <c r="B46" s="623" t="s">
        <v>493</v>
      </c>
      <c r="C46" s="623"/>
      <c r="D46" s="422" t="s">
        <v>454</v>
      </c>
      <c r="E46" s="422" t="s">
        <v>454</v>
      </c>
      <c r="F46" s="422" t="s">
        <v>454</v>
      </c>
      <c r="G46" s="422" t="s">
        <v>454</v>
      </c>
      <c r="H46" s="422" t="s">
        <v>468</v>
      </c>
      <c r="I46" s="419"/>
      <c r="J46" s="419"/>
    </row>
    <row r="47" spans="1:10" ht="20.100000000000001" customHeight="1" thickBot="1">
      <c r="A47" s="419"/>
      <c r="B47" s="623" t="s">
        <v>494</v>
      </c>
      <c r="C47" s="623"/>
      <c r="D47" s="422" t="s">
        <v>468</v>
      </c>
      <c r="E47" s="422" t="s">
        <v>468</v>
      </c>
      <c r="F47" s="422" t="s">
        <v>468</v>
      </c>
      <c r="G47" s="422" t="s">
        <v>468</v>
      </c>
      <c r="H47" s="422" t="s">
        <v>468</v>
      </c>
      <c r="I47" s="419"/>
      <c r="J47" s="419"/>
    </row>
    <row r="48" spans="1:10" ht="20.100000000000001" customHeight="1" thickBot="1">
      <c r="A48" s="419"/>
      <c r="B48" s="623" t="s">
        <v>495</v>
      </c>
      <c r="C48" s="623"/>
      <c r="D48" s="422" t="s">
        <v>454</v>
      </c>
      <c r="E48" s="422" t="s">
        <v>682</v>
      </c>
      <c r="F48" s="422" t="s">
        <v>454</v>
      </c>
      <c r="G48" s="422" t="s">
        <v>682</v>
      </c>
      <c r="H48" s="422" t="s">
        <v>466</v>
      </c>
      <c r="I48" s="419"/>
      <c r="J48" s="419"/>
    </row>
    <row r="49" spans="1:10" ht="20.100000000000001" customHeight="1" thickBot="1">
      <c r="A49" s="419"/>
      <c r="B49" s="623" t="s">
        <v>496</v>
      </c>
      <c r="C49" s="623"/>
      <c r="D49" s="422" t="s">
        <v>454</v>
      </c>
      <c r="E49" s="422" t="s">
        <v>682</v>
      </c>
      <c r="F49" s="422" t="s">
        <v>454</v>
      </c>
      <c r="G49" s="422" t="s">
        <v>682</v>
      </c>
      <c r="H49" s="422" t="s">
        <v>466</v>
      </c>
      <c r="I49" s="419"/>
      <c r="J49" s="419"/>
    </row>
    <row r="50" spans="1:10" ht="20.100000000000001" customHeight="1" thickBot="1">
      <c r="A50" s="419"/>
      <c r="B50" s="623" t="s">
        <v>497</v>
      </c>
      <c r="C50" s="623"/>
      <c r="D50" s="422" t="s">
        <v>454</v>
      </c>
      <c r="E50" s="422" t="s">
        <v>454</v>
      </c>
      <c r="F50" s="422" t="s">
        <v>454</v>
      </c>
      <c r="G50" s="422" t="s">
        <v>454</v>
      </c>
      <c r="H50" s="422" t="s">
        <v>476</v>
      </c>
      <c r="I50" s="419"/>
      <c r="J50" s="419"/>
    </row>
    <row r="51" spans="1:10" ht="20.100000000000001" customHeight="1" thickBot="1">
      <c r="A51" s="419"/>
      <c r="B51" s="623" t="s">
        <v>498</v>
      </c>
      <c r="C51" s="623"/>
      <c r="D51" s="422" t="s">
        <v>454</v>
      </c>
      <c r="E51" s="422" t="s">
        <v>454</v>
      </c>
      <c r="F51" s="422" t="s">
        <v>454</v>
      </c>
      <c r="G51" s="422" t="s">
        <v>454</v>
      </c>
      <c r="H51" s="422" t="s">
        <v>476</v>
      </c>
      <c r="I51" s="419"/>
      <c r="J51" s="419"/>
    </row>
    <row r="52" spans="1:10" ht="20.100000000000001" customHeight="1" thickBot="1">
      <c r="A52" s="419"/>
      <c r="B52" s="623" t="s">
        <v>499</v>
      </c>
      <c r="C52" s="623"/>
      <c r="D52" s="422" t="s">
        <v>454</v>
      </c>
      <c r="E52" s="422" t="s">
        <v>454</v>
      </c>
      <c r="F52" s="422" t="s">
        <v>454</v>
      </c>
      <c r="G52" s="422" t="s">
        <v>454</v>
      </c>
      <c r="H52" s="422" t="s">
        <v>476</v>
      </c>
      <c r="I52" s="419"/>
      <c r="J52" s="419"/>
    </row>
    <row r="53" spans="1:10" ht="20.100000000000001" customHeight="1" thickBot="1">
      <c r="A53" s="419"/>
      <c r="B53" s="623" t="s">
        <v>500</v>
      </c>
      <c r="C53" s="623"/>
      <c r="D53" s="422" t="s">
        <v>454</v>
      </c>
      <c r="E53" s="422" t="s">
        <v>454</v>
      </c>
      <c r="F53" s="422" t="s">
        <v>454</v>
      </c>
      <c r="G53" s="422" t="s">
        <v>454</v>
      </c>
      <c r="H53" s="422" t="s">
        <v>476</v>
      </c>
      <c r="I53" s="419"/>
      <c r="J53" s="419"/>
    </row>
    <row r="54" spans="1:10" ht="20.100000000000001" customHeight="1" thickBot="1">
      <c r="A54" s="419"/>
      <c r="B54" s="623" t="s">
        <v>501</v>
      </c>
      <c r="C54" s="623"/>
      <c r="D54" s="422" t="s">
        <v>454</v>
      </c>
      <c r="E54" s="422" t="s">
        <v>454</v>
      </c>
      <c r="F54" s="422" t="s">
        <v>454</v>
      </c>
      <c r="G54" s="422" t="s">
        <v>454</v>
      </c>
      <c r="H54" s="422" t="s">
        <v>476</v>
      </c>
      <c r="I54" s="419"/>
      <c r="J54" s="419"/>
    </row>
    <row r="55" spans="1:10" ht="20.100000000000001" customHeight="1" thickBot="1">
      <c r="A55" s="419"/>
      <c r="B55" s="623" t="s">
        <v>502</v>
      </c>
      <c r="C55" s="623"/>
      <c r="D55" s="422" t="s">
        <v>454</v>
      </c>
      <c r="E55" s="422" t="s">
        <v>454</v>
      </c>
      <c r="F55" s="422" t="s">
        <v>454</v>
      </c>
      <c r="G55" s="422" t="s">
        <v>454</v>
      </c>
      <c r="H55" s="422" t="s">
        <v>468</v>
      </c>
      <c r="I55" s="419"/>
      <c r="J55" s="419"/>
    </row>
    <row r="56" spans="1:10" ht="20.100000000000001" customHeight="1" thickBot="1">
      <c r="A56" s="419"/>
      <c r="B56" s="623" t="s">
        <v>503</v>
      </c>
      <c r="C56" s="623"/>
      <c r="D56" s="422" t="s">
        <v>454</v>
      </c>
      <c r="E56" s="422" t="s">
        <v>682</v>
      </c>
      <c r="F56" s="422" t="s">
        <v>454</v>
      </c>
      <c r="G56" s="422" t="s">
        <v>682</v>
      </c>
      <c r="H56" s="422" t="s">
        <v>468</v>
      </c>
      <c r="I56" s="419"/>
      <c r="J56" s="419"/>
    </row>
    <row r="57" spans="1:10" ht="20.100000000000001" customHeight="1" thickBot="1">
      <c r="A57" s="419"/>
      <c r="B57" s="623" t="s">
        <v>504</v>
      </c>
      <c r="C57" s="623"/>
      <c r="D57" s="422" t="s">
        <v>662</v>
      </c>
      <c r="E57" s="422" t="s">
        <v>683</v>
      </c>
      <c r="F57" s="422" t="s">
        <v>680</v>
      </c>
      <c r="G57" s="422" t="s">
        <v>684</v>
      </c>
      <c r="H57" s="422" t="s">
        <v>468</v>
      </c>
      <c r="I57" s="419"/>
      <c r="J57" s="419"/>
    </row>
    <row r="58" spans="1:10" ht="20.100000000000001" customHeight="1" thickBot="1">
      <c r="A58" s="419"/>
      <c r="B58" s="623" t="s">
        <v>505</v>
      </c>
      <c r="C58" s="623"/>
      <c r="D58" s="422" t="s">
        <v>685</v>
      </c>
      <c r="E58" s="422" t="s">
        <v>686</v>
      </c>
      <c r="F58" s="422" t="s">
        <v>687</v>
      </c>
      <c r="G58" s="422" t="s">
        <v>685</v>
      </c>
      <c r="H58" s="422" t="s">
        <v>468</v>
      </c>
      <c r="I58" s="419"/>
      <c r="J58" s="419"/>
    </row>
    <row r="59" spans="1:10" ht="20.100000000000001" customHeight="1" thickBot="1">
      <c r="A59" s="419"/>
      <c r="B59" s="623" t="s">
        <v>506</v>
      </c>
      <c r="C59" s="623"/>
      <c r="D59" s="422" t="s">
        <v>688</v>
      </c>
      <c r="E59" s="422" t="s">
        <v>689</v>
      </c>
      <c r="F59" s="422" t="s">
        <v>690</v>
      </c>
      <c r="G59" s="422" t="s">
        <v>691</v>
      </c>
      <c r="H59" s="422" t="s">
        <v>468</v>
      </c>
      <c r="I59" s="419"/>
      <c r="J59" s="419"/>
    </row>
    <row r="60" spans="1:10" ht="20.100000000000001" customHeight="1" thickBot="1">
      <c r="A60" s="419"/>
      <c r="B60" s="623" t="s">
        <v>507</v>
      </c>
      <c r="C60" s="623"/>
      <c r="D60" s="422" t="s">
        <v>692</v>
      </c>
      <c r="E60" s="422" t="s">
        <v>693</v>
      </c>
      <c r="F60" s="422" t="s">
        <v>694</v>
      </c>
      <c r="G60" s="422" t="s">
        <v>692</v>
      </c>
      <c r="H60" s="422" t="s">
        <v>468</v>
      </c>
      <c r="I60" s="419"/>
      <c r="J60" s="419"/>
    </row>
    <row r="61" spans="1:10" ht="20.100000000000001" customHeight="1" thickBot="1">
      <c r="A61" s="419"/>
      <c r="B61" s="623" t="s">
        <v>508</v>
      </c>
      <c r="C61" s="623"/>
      <c r="D61" s="422" t="s">
        <v>454</v>
      </c>
      <c r="E61" s="422" t="s">
        <v>695</v>
      </c>
      <c r="F61" s="422" t="s">
        <v>454</v>
      </c>
      <c r="G61" s="422" t="s">
        <v>695</v>
      </c>
      <c r="H61" s="422" t="s">
        <v>468</v>
      </c>
      <c r="I61" s="419"/>
      <c r="J61" s="419"/>
    </row>
    <row r="62" spans="1:10" ht="20.100000000000001" customHeight="1" thickBot="1">
      <c r="A62" s="419"/>
      <c r="B62" s="623" t="s">
        <v>509</v>
      </c>
      <c r="C62" s="623"/>
      <c r="D62" s="422" t="s">
        <v>454</v>
      </c>
      <c r="E62" s="422" t="s">
        <v>696</v>
      </c>
      <c r="F62" s="422" t="s">
        <v>697</v>
      </c>
      <c r="G62" s="422" t="s">
        <v>698</v>
      </c>
      <c r="H62" s="422" t="s">
        <v>468</v>
      </c>
      <c r="I62" s="419"/>
      <c r="J62" s="419"/>
    </row>
    <row r="63" spans="1:10" ht="20.100000000000001" customHeight="1" thickBot="1">
      <c r="A63" s="419"/>
      <c r="B63" s="623" t="s">
        <v>510</v>
      </c>
      <c r="C63" s="623"/>
      <c r="D63" s="422" t="s">
        <v>699</v>
      </c>
      <c r="E63" s="422" t="s">
        <v>700</v>
      </c>
      <c r="F63" s="422" t="s">
        <v>701</v>
      </c>
      <c r="G63" s="422" t="s">
        <v>702</v>
      </c>
      <c r="H63" s="422" t="s">
        <v>468</v>
      </c>
      <c r="I63" s="419"/>
      <c r="J63" s="419"/>
    </row>
    <row r="64" spans="1:10" ht="20.100000000000001" customHeight="1" thickBot="1">
      <c r="A64" s="419"/>
      <c r="B64" s="624" t="s">
        <v>468</v>
      </c>
      <c r="C64" s="624"/>
      <c r="D64" s="624"/>
      <c r="E64" s="423" t="s">
        <v>511</v>
      </c>
      <c r="F64" s="423" t="s">
        <v>448</v>
      </c>
      <c r="G64" s="423" t="s">
        <v>408</v>
      </c>
      <c r="H64" s="419"/>
      <c r="I64" s="419"/>
      <c r="J64" s="419"/>
    </row>
    <row r="65" spans="1:10" ht="20.100000000000001" customHeight="1" thickBot="1">
      <c r="A65" s="419"/>
      <c r="B65" s="623" t="s">
        <v>510</v>
      </c>
      <c r="C65" s="623"/>
      <c r="D65" s="623"/>
      <c r="E65" s="422" t="s">
        <v>700</v>
      </c>
      <c r="F65" s="422" t="s">
        <v>701</v>
      </c>
      <c r="G65" s="422" t="s">
        <v>702</v>
      </c>
      <c r="H65" s="419"/>
      <c r="I65" s="419"/>
      <c r="J65" s="419"/>
    </row>
    <row r="66" spans="1:10" ht="20.100000000000001" customHeight="1" thickBot="1">
      <c r="A66" s="419"/>
      <c r="B66" s="623" t="s">
        <v>512</v>
      </c>
      <c r="C66" s="623"/>
      <c r="D66" s="623"/>
      <c r="E66" s="422" t="s">
        <v>468</v>
      </c>
      <c r="F66" s="422" t="s">
        <v>468</v>
      </c>
      <c r="G66" s="422" t="s">
        <v>468</v>
      </c>
      <c r="H66" s="419"/>
      <c r="I66" s="419"/>
      <c r="J66" s="419"/>
    </row>
    <row r="67" spans="1:10" ht="20.100000000000001" customHeight="1" thickBot="1">
      <c r="A67" s="419"/>
      <c r="B67" s="623" t="s">
        <v>513</v>
      </c>
      <c r="C67" s="623"/>
      <c r="D67" s="623"/>
      <c r="E67" s="422" t="s">
        <v>454</v>
      </c>
      <c r="F67" s="422" t="s">
        <v>454</v>
      </c>
      <c r="G67" s="422" t="s">
        <v>454</v>
      </c>
      <c r="H67" s="419"/>
      <c r="I67" s="419"/>
      <c r="J67" s="419"/>
    </row>
    <row r="68" spans="1:10" ht="20.100000000000001" customHeight="1" thickBot="1">
      <c r="A68" s="419"/>
      <c r="B68" s="623" t="s">
        <v>514</v>
      </c>
      <c r="C68" s="623"/>
      <c r="D68" s="623"/>
      <c r="E68" s="422" t="s">
        <v>454</v>
      </c>
      <c r="F68" s="422" t="s">
        <v>454</v>
      </c>
      <c r="G68" s="422" t="s">
        <v>454</v>
      </c>
      <c r="H68" s="419"/>
      <c r="I68" s="419"/>
      <c r="J68" s="419"/>
    </row>
    <row r="69" spans="1:10" ht="20.100000000000001" customHeight="1" thickBot="1">
      <c r="A69" s="419"/>
      <c r="B69" s="623" t="s">
        <v>515</v>
      </c>
      <c r="C69" s="623"/>
      <c r="D69" s="623"/>
      <c r="E69" s="422" t="s">
        <v>454</v>
      </c>
      <c r="F69" s="422" t="s">
        <v>454</v>
      </c>
      <c r="G69" s="422" t="s">
        <v>454</v>
      </c>
      <c r="H69" s="419"/>
      <c r="I69" s="419"/>
      <c r="J69" s="419"/>
    </row>
    <row r="70" spans="1:10" ht="20.100000000000001" customHeight="1" thickBot="1">
      <c r="A70" s="419"/>
      <c r="B70" s="623" t="s">
        <v>516</v>
      </c>
      <c r="C70" s="623"/>
      <c r="D70" s="623"/>
      <c r="E70" s="422" t="s">
        <v>700</v>
      </c>
      <c r="F70" s="422" t="s">
        <v>701</v>
      </c>
      <c r="G70" s="422" t="s">
        <v>702</v>
      </c>
      <c r="H70" s="419"/>
      <c r="I70" s="419"/>
      <c r="J70" s="419"/>
    </row>
    <row r="71" spans="1:10" ht="20.100000000000001" customHeight="1" thickBot="1">
      <c r="A71" s="419"/>
      <c r="B71" s="623" t="s">
        <v>517</v>
      </c>
      <c r="C71" s="623"/>
      <c r="D71" s="422" t="s">
        <v>454</v>
      </c>
      <c r="E71" s="419"/>
      <c r="F71" s="419"/>
      <c r="G71" s="419"/>
      <c r="H71" s="419"/>
      <c r="I71" s="419"/>
      <c r="J71" s="419"/>
    </row>
    <row r="72" spans="1:10" ht="60" customHeight="1">
      <c r="A72" s="59"/>
      <c r="B72" s="59"/>
      <c r="C72" s="59"/>
      <c r="D72" s="59"/>
      <c r="E72" s="59"/>
      <c r="F72" s="631"/>
      <c r="G72" s="631"/>
      <c r="H72" s="625" t="s">
        <v>468</v>
      </c>
      <c r="I72" s="625"/>
      <c r="J72" s="59"/>
    </row>
    <row r="73" spans="1:10" ht="20.100000000000001" customHeight="1">
      <c r="A73" s="59"/>
      <c r="B73" s="59"/>
      <c r="C73" s="59"/>
      <c r="D73" s="59"/>
      <c r="E73" s="60" t="s">
        <v>518</v>
      </c>
      <c r="F73" s="626" t="s">
        <v>519</v>
      </c>
      <c r="G73" s="626"/>
      <c r="H73" s="62"/>
      <c r="I73" s="62"/>
      <c r="J73" s="59"/>
    </row>
    <row r="74" spans="1:10" ht="20.100000000000001" customHeight="1">
      <c r="A74" s="59"/>
      <c r="B74" s="59"/>
      <c r="C74" s="59"/>
      <c r="D74" s="59"/>
      <c r="E74" s="59"/>
      <c r="F74" s="627" t="s">
        <v>392</v>
      </c>
      <c r="G74" s="627"/>
      <c r="H74" s="62"/>
      <c r="I74" s="62"/>
      <c r="J74" s="59"/>
    </row>
    <row r="75" spans="1:10" ht="20.100000000000001" hidden="1" customHeight="1">
      <c r="A75" s="59"/>
      <c r="B75" s="59"/>
      <c r="C75" s="59"/>
      <c r="D75" s="628" t="s">
        <v>520</v>
      </c>
      <c r="E75" s="628"/>
      <c r="F75" s="628"/>
      <c r="G75" s="61" t="s">
        <v>521</v>
      </c>
      <c r="H75" s="59"/>
      <c r="I75" s="59"/>
      <c r="J75" s="59"/>
    </row>
    <row r="76" spans="1:10">
      <c r="A76" s="62"/>
      <c r="B76" s="62"/>
      <c r="C76" s="62"/>
      <c r="D76" s="62"/>
      <c r="E76" s="62"/>
      <c r="F76" s="62"/>
      <c r="G76" s="62"/>
      <c r="H76" s="62"/>
      <c r="I76" s="62"/>
      <c r="J76" s="62"/>
    </row>
  </sheetData>
  <sheetProtection password="9EB5" sheet="1" objects="1" scenarios="1" selectLockedCells="1" selectUnlockedCells="1"/>
  <mergeCells count="74">
    <mergeCell ref="F72:G72"/>
    <mergeCell ref="B1:G1"/>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H72:I72"/>
    <mergeCell ref="F73:G73"/>
    <mergeCell ref="F74:G74"/>
    <mergeCell ref="D75:F75"/>
    <mergeCell ref="B2:G2"/>
    <mergeCell ref="B5:C5"/>
    <mergeCell ref="B6:C6"/>
    <mergeCell ref="B7:C7"/>
    <mergeCell ref="B8:C8"/>
    <mergeCell ref="B9:C9"/>
    <mergeCell ref="B10:C10"/>
    <mergeCell ref="B11:C11"/>
    <mergeCell ref="B12:C12"/>
    <mergeCell ref="B13:C13"/>
    <mergeCell ref="B14:C14"/>
    <mergeCell ref="B15:C15"/>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D64"/>
    <mergeCell ref="B70:D70"/>
    <mergeCell ref="B71:C71"/>
    <mergeCell ref="B65:D65"/>
    <mergeCell ref="B66:D66"/>
    <mergeCell ref="B67:D67"/>
    <mergeCell ref="B68:D68"/>
    <mergeCell ref="B69:D69"/>
  </mergeCells>
  <pageMargins left="0.27777777777777801" right="0.27777777777777801" top="0.27777777777777801" bottom="0.27777777777777801" header="0.5" footer="0.5"/>
  <pageSetup pageOrder="overThenDown" orientation="landscape"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Form 7 - DFU</vt:lpstr>
      <vt:lpstr>FORM 12</vt:lpstr>
      <vt:lpstr>FORM 13</vt:lpstr>
      <vt:lpstr>FORMM 11</vt:lpstr>
      <vt:lpstr>FORM 8</vt:lpstr>
      <vt:lpstr>Form 6a -TFU</vt:lpstr>
      <vt:lpstr>Form 2 - SIPB</vt:lpstr>
      <vt:lpstr>FORM 9</vt:lpstr>
      <vt:lpstr>FORM 11 SRE</vt:lpstr>
      <vt:lpstr>FORM 10 A</vt:lpstr>
      <vt:lpstr>FORM 10 B</vt:lpstr>
      <vt:lpstr>'Form 6a -TFU'!Print_Area</vt:lpstr>
      <vt:lpstr>'FORM 8'!Print_Area</vt:lpstr>
      <vt:lpstr>'FORM 9'!Print_Area</vt:lpstr>
      <vt:lpstr>'FORM 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Jasmin Aure</dc:creator>
  <cp:lastModifiedBy>Windows 10</cp:lastModifiedBy>
  <cp:lastPrinted>2024-05-21T01:35:10Z</cp:lastPrinted>
  <dcterms:created xsi:type="dcterms:W3CDTF">2015-06-05T18:17:00Z</dcterms:created>
  <dcterms:modified xsi:type="dcterms:W3CDTF">2024-07-30T05:43:06Z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F7CD61E2228E46D28C15730369BD9636</vt:lpwstr>
  </property>
  <property fmtid="{D5CDD505-2E9C-101B-9397-08002B2CF9AE}" pid="3" name="KSOProductBuildVer">
    <vt:lpwstr>1033-11.2.0.11537</vt:lpwstr>
  </property>
</Properties>
</file>