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BMP" ContentType="image/bmp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4"/>
  </bookViews>
  <sheets>
    <sheet name="IRA UTILIZATION 4TH QTR 2022" sheetId="1" r:id="rId1"/>
    <sheet name="TRUST FUND UTILIZATION 4TH QTR" sheetId="2" r:id="rId2"/>
    <sheet name="UNLIQUIDATED CASH ADVANCES" sheetId="3" r:id="rId3"/>
    <sheet name="CASH FLOW 4TH QTR" sheetId="4" r:id="rId4"/>
    <sheet name="LDRRM FUND 4TH QTR" sheetId="5" r:id="rId5"/>
  </sheets>
  <definedNames>
    <definedName name="Excel_BuiltIn_Print_Area_8" localSheetId="0">#REF!</definedName>
    <definedName name="Excel_BuiltIn_Print_Area_8">#REF!</definedName>
    <definedName name="_xlnm.Print_Area" localSheetId="4">'LDRRM FUND 4TH QTR'!$A$1:$G$170</definedName>
    <definedName name="_xlnm.Print_Area" localSheetId="1">'TRUST FUND UTILIZATION 4TH QTR'!$A$1:$K$81</definedName>
    <definedName name="_xlnm.Print_Titles" localSheetId="0">'IRA UTILIZATION 4TH QTR 2022'!$5:$6</definedName>
    <definedName name="_xlnm.Print_Titles" localSheetId="4">'LDRRM FUND 4TH QTR'!$8:$10</definedName>
    <definedName name="_xlnm.Print_Titles" localSheetId="1">'TRUST FUND UTILIZATION 4TH QTR'!$1:$9</definedName>
  </definedNames>
  <calcPr calcId="144525"/>
</workbook>
</file>

<file path=xl/calcChain.xml><?xml version="1.0" encoding="utf-8"?>
<calcChain xmlns="http://schemas.openxmlformats.org/spreadsheetml/2006/main">
  <c r="C161" i="5" l="1"/>
  <c r="T160" i="5"/>
  <c r="C160" i="5"/>
  <c r="Q158" i="5"/>
  <c r="C158" i="5"/>
  <c r="C157" i="5"/>
  <c r="C156" i="5"/>
  <c r="C155" i="5"/>
  <c r="T111" i="5"/>
  <c r="C111" i="5" s="1"/>
  <c r="C110" i="5"/>
  <c r="M105" i="5"/>
  <c r="K105" i="5"/>
  <c r="C105" i="5" s="1"/>
  <c r="C103" i="5"/>
  <c r="S100" i="5"/>
  <c r="M100" i="5"/>
  <c r="B100" i="5" s="1"/>
  <c r="B162" i="5" s="1"/>
  <c r="C98" i="5"/>
  <c r="C97" i="5"/>
  <c r="C96" i="5"/>
  <c r="C95" i="5"/>
  <c r="C94" i="5"/>
  <c r="C93" i="5"/>
  <c r="T90" i="5"/>
  <c r="C90" i="5" s="1"/>
  <c r="S90" i="5"/>
  <c r="C89" i="5"/>
  <c r="C88" i="5"/>
  <c r="T83" i="5"/>
  <c r="P83" i="5"/>
  <c r="C83" i="5"/>
  <c r="C82" i="5"/>
  <c r="C81" i="5"/>
  <c r="T70" i="5"/>
  <c r="R70" i="5"/>
  <c r="Q70" i="5"/>
  <c r="C70" i="5" s="1"/>
  <c r="P70" i="5"/>
  <c r="C68" i="5"/>
  <c r="T36" i="5"/>
  <c r="C36" i="5" s="1"/>
  <c r="Q36" i="5"/>
  <c r="P36" i="5"/>
  <c r="T29" i="5"/>
  <c r="S29" i="5"/>
  <c r="R29" i="5"/>
  <c r="Q29" i="5"/>
  <c r="P29" i="5"/>
  <c r="O29" i="5"/>
  <c r="M29" i="5"/>
  <c r="L29" i="5"/>
  <c r="K29" i="5"/>
  <c r="C29" i="5" s="1"/>
  <c r="C162" i="5" s="1"/>
  <c r="F26" i="5"/>
  <c r="B26" i="5"/>
  <c r="G24" i="5"/>
  <c r="C22" i="5"/>
  <c r="C21" i="5"/>
  <c r="G20" i="5" s="1"/>
  <c r="C18" i="5"/>
  <c r="C16" i="5"/>
  <c r="G13" i="5"/>
  <c r="G26" i="5" s="1"/>
  <c r="G12" i="5"/>
  <c r="G163" i="5" l="1"/>
  <c r="B163" i="5"/>
  <c r="C26" i="5"/>
  <c r="C163" i="5" s="1"/>
  <c r="F52" i="4" l="1"/>
  <c r="G53" i="4" s="1"/>
  <c r="F48" i="4"/>
  <c r="F39" i="4"/>
  <c r="F34" i="4"/>
  <c r="G40" i="4" s="1"/>
  <c r="F25" i="4"/>
  <c r="F18" i="4"/>
  <c r="G26" i="4" s="1"/>
  <c r="G54" i="4" s="1"/>
  <c r="L20" i="3" l="1"/>
  <c r="K20" i="3"/>
  <c r="J20" i="3"/>
  <c r="I20" i="3"/>
  <c r="H20" i="3"/>
  <c r="G20" i="3"/>
  <c r="C20" i="3"/>
  <c r="B20" i="3"/>
  <c r="L77" i="2" l="1"/>
  <c r="L76" i="2"/>
  <c r="G75" i="2"/>
  <c r="L75" i="2" s="1"/>
  <c r="L74" i="2"/>
  <c r="L73" i="2"/>
  <c r="L72" i="2"/>
  <c r="L71" i="2"/>
  <c r="L70" i="2"/>
  <c r="L69" i="2"/>
  <c r="L68" i="2"/>
  <c r="L67" i="2"/>
  <c r="F67" i="2"/>
  <c r="L65" i="2"/>
  <c r="L63" i="2"/>
  <c r="L62" i="2"/>
  <c r="L61" i="2"/>
  <c r="L60" i="2"/>
  <c r="F60" i="2"/>
  <c r="L59" i="2"/>
  <c r="G59" i="2"/>
  <c r="F59" i="2"/>
  <c r="G58" i="2"/>
  <c r="F58" i="2" s="1"/>
  <c r="F57" i="2"/>
  <c r="F56" i="2"/>
  <c r="G55" i="2"/>
  <c r="F55" i="2" s="1"/>
  <c r="L52" i="2"/>
  <c r="G52" i="2"/>
  <c r="L51" i="2"/>
  <c r="L50" i="2"/>
  <c r="L49" i="2"/>
  <c r="L48" i="2"/>
  <c r="L47" i="2"/>
  <c r="L46" i="2"/>
  <c r="H46" i="2"/>
  <c r="G46" i="2"/>
  <c r="L45" i="2"/>
  <c r="L44" i="2"/>
  <c r="H44" i="2"/>
  <c r="G44" i="2"/>
  <c r="G43" i="2"/>
  <c r="H43" i="2" s="1"/>
  <c r="G42" i="2"/>
  <c r="L42" i="2" s="1"/>
  <c r="F42" i="2"/>
  <c r="L41" i="2"/>
  <c r="L39" i="2"/>
  <c r="L38" i="2"/>
  <c r="L37" i="2"/>
  <c r="L36" i="2"/>
  <c r="L35" i="2"/>
  <c r="L34" i="2"/>
  <c r="L33" i="2"/>
  <c r="L31" i="2"/>
  <c r="G31" i="2"/>
  <c r="F31" i="2" s="1"/>
  <c r="L30" i="2"/>
  <c r="G29" i="2"/>
  <c r="F29" i="2" s="1"/>
  <c r="L28" i="2"/>
  <c r="L27" i="2"/>
  <c r="L26" i="2"/>
  <c r="L25" i="2"/>
  <c r="L24" i="2"/>
  <c r="G23" i="2"/>
  <c r="L23" i="2" s="1"/>
  <c r="L22" i="2"/>
  <c r="H22" i="2"/>
  <c r="G22" i="2"/>
  <c r="L21" i="2"/>
  <c r="L20" i="2"/>
  <c r="L19" i="2"/>
  <c r="L18" i="2"/>
  <c r="L17" i="2"/>
  <c r="G17" i="2"/>
  <c r="L16" i="2"/>
  <c r="H15" i="2"/>
  <c r="G15" i="2"/>
  <c r="L15" i="2" s="1"/>
  <c r="L14" i="2"/>
  <c r="L13" i="2"/>
  <c r="L12" i="2"/>
  <c r="H12" i="2"/>
  <c r="F12" i="2"/>
  <c r="H11" i="2"/>
  <c r="C11" i="2"/>
  <c r="L11" i="2" s="1"/>
  <c r="L10" i="2"/>
  <c r="G10" i="2"/>
  <c r="F10" i="2" s="1"/>
  <c r="L43" i="2" l="1"/>
  <c r="H10" i="2"/>
  <c r="L29" i="2"/>
  <c r="H31" i="2"/>
  <c r="L58" i="2"/>
  <c r="P43" i="1" l="1"/>
  <c r="O43" i="1"/>
  <c r="L43" i="1"/>
  <c r="K43" i="1"/>
  <c r="H43" i="1"/>
  <c r="G43" i="1"/>
  <c r="R42" i="1"/>
  <c r="R43" i="1" s="1"/>
  <c r="Q42" i="1"/>
  <c r="Q43" i="1" s="1"/>
  <c r="P42" i="1"/>
  <c r="O42" i="1"/>
  <c r="N42" i="1"/>
  <c r="N43" i="1" s="1"/>
  <c r="M42" i="1"/>
  <c r="M43" i="1" s="1"/>
  <c r="L42" i="1"/>
  <c r="K42" i="1"/>
  <c r="J42" i="1"/>
  <c r="J43" i="1" s="1"/>
  <c r="I42" i="1"/>
  <c r="I43" i="1" s="1"/>
  <c r="H42" i="1"/>
  <c r="G42" i="1"/>
  <c r="F42" i="1"/>
  <c r="F43" i="1" s="1"/>
  <c r="V41" i="1"/>
  <c r="V42" i="1" s="1"/>
  <c r="F41" i="1"/>
  <c r="U40" i="1"/>
  <c r="U39" i="1"/>
  <c r="F37" i="1"/>
  <c r="U36" i="1"/>
  <c r="Q33" i="1"/>
  <c r="P33" i="1"/>
  <c r="O33" i="1"/>
  <c r="M33" i="1"/>
  <c r="L33" i="1"/>
  <c r="K33" i="1"/>
  <c r="I33" i="1"/>
  <c r="H33" i="1"/>
  <c r="G33" i="1"/>
  <c r="V32" i="1"/>
  <c r="R32" i="1"/>
  <c r="R33" i="1" s="1"/>
  <c r="Q32" i="1"/>
  <c r="P32" i="1"/>
  <c r="O32" i="1"/>
  <c r="N32" i="1"/>
  <c r="N33" i="1" s="1"/>
  <c r="M32" i="1"/>
  <c r="L32" i="1"/>
  <c r="K32" i="1"/>
  <c r="J32" i="1"/>
  <c r="J33" i="1" s="1"/>
  <c r="I32" i="1"/>
  <c r="H32" i="1"/>
  <c r="G32" i="1"/>
  <c r="F32" i="1"/>
  <c r="F33" i="1" s="1"/>
  <c r="U31" i="1"/>
  <c r="U30" i="1"/>
  <c r="U29" i="1"/>
  <c r="U28" i="1"/>
  <c r="U27" i="1"/>
  <c r="F23" i="1"/>
  <c r="U22" i="1"/>
  <c r="U21" i="1"/>
  <c r="U19" i="1"/>
  <c r="U18" i="1"/>
  <c r="U17" i="1"/>
  <c r="U16" i="1"/>
  <c r="U15" i="1"/>
  <c r="U14" i="1"/>
  <c r="U13" i="1"/>
  <c r="V10" i="1"/>
  <c r="V33" i="1" s="1"/>
  <c r="U33" i="1" s="1"/>
  <c r="F10" i="1"/>
  <c r="U9" i="1"/>
  <c r="U8" i="1"/>
  <c r="V43" i="1" l="1"/>
  <c r="U43" i="1" s="1"/>
  <c r="U42" i="1"/>
  <c r="U32" i="1"/>
  <c r="U41" i="1"/>
</calcChain>
</file>

<file path=xl/comments1.xml><?xml version="1.0" encoding="utf-8"?>
<comments xmlns="http://schemas.openxmlformats.org/spreadsheetml/2006/main">
  <authors>
    <author>Windows 7</author>
    <author>CGB</author>
  </authors>
  <commentList>
    <comment ref="O33" authorId="0">
      <text>
        <r>
          <rPr>
            <b/>
            <sz val="9"/>
            <color indexed="81"/>
            <rFont val="Tahoma"/>
            <family val="2"/>
          </rPr>
          <t>Adjustment from the month of May (error in input of amount)
the amount of 5,156 to 5,165</t>
        </r>
      </text>
    </comment>
    <comment ref="P38" authorId="1">
      <text>
        <r>
          <rPr>
            <b/>
            <sz val="9"/>
            <color indexed="81"/>
            <rFont val="Tahoma"/>
            <family val="2"/>
          </rPr>
          <t>change amount from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8" authorId="1">
      <text>
        <r>
          <rPr>
            <b/>
            <sz val="9"/>
            <color indexed="81"/>
            <rFont val="Tahoma"/>
            <family val="2"/>
          </rPr>
          <t>change amount 22100 to 18700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1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</t>
        </r>
      </text>
    </comment>
    <comment ref="Q42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
</t>
        </r>
      </text>
    </comment>
    <comment ref="Q44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5100</t>
        </r>
      </text>
    </comment>
    <comment ref="P45" authorId="1">
      <text>
        <r>
          <rPr>
            <b/>
            <sz val="9"/>
            <color indexed="81"/>
            <rFont val="Tahoma"/>
            <family val="2"/>
          </rPr>
          <t>change amount 34000 to 32300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5" authorId="1">
      <text>
        <r>
          <rPr>
            <b/>
            <sz val="9"/>
            <color indexed="81"/>
            <rFont val="Tahoma"/>
            <family val="2"/>
          </rPr>
          <t>changhe amount 22100 to 20400</t>
        </r>
      </text>
    </comment>
    <comment ref="P51" authorId="1">
      <text>
        <r>
          <rPr>
            <b/>
            <sz val="9"/>
            <color indexed="81"/>
            <rFont val="Tahoma"/>
            <family val="2"/>
          </rPr>
          <t>change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4" authorId="1">
      <text>
        <r>
          <rPr>
            <b/>
            <sz val="9"/>
            <color indexed="81"/>
            <rFont val="Tahoma"/>
            <family val="2"/>
          </rPr>
          <t>change amount 30600 to 27200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5" authorId="1">
      <text>
        <r>
          <rPr>
            <b/>
            <sz val="9"/>
            <color indexed="81"/>
            <rFont val="Tahoma"/>
            <family val="2"/>
          </rPr>
          <t>change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5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</t>
        </r>
      </text>
    </comment>
    <comment ref="P66" authorId="1">
      <text>
        <r>
          <rPr>
            <b/>
            <sz val="9"/>
            <color indexed="81"/>
            <rFont val="Tahoma"/>
            <family val="2"/>
          </rPr>
          <t>change amount 22100 to 18700</t>
        </r>
      </text>
    </comment>
    <comment ref="T126" authorId="1">
      <text>
        <r>
          <rPr>
            <b/>
            <sz val="9"/>
            <color indexed="81"/>
            <rFont val="Tahoma"/>
            <family val="2"/>
          </rPr>
          <t xml:space="preserve">change amount 20400 to 22100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52" authorId="1">
      <text>
        <r>
          <rPr>
            <b/>
            <sz val="9"/>
            <color indexed="81"/>
            <rFont val="Tahoma"/>
            <family val="2"/>
          </rPr>
          <t>chanege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<sst xmlns="http://schemas.openxmlformats.org/spreadsheetml/2006/main" count="459" uniqueCount="369">
  <si>
    <t>20% COMPONENT OF THE IRA UTILIZATION</t>
  </si>
  <si>
    <t>FOR THE FOURTH  QUARTER CY 2022</t>
  </si>
  <si>
    <t>CURRENT LEGISLATIVE APPROPRIATION</t>
  </si>
  <si>
    <t>FUNCTION/PROGRAM PROJECT ACTIVITY</t>
  </si>
  <si>
    <t>LOCATION/ 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</si>
  <si>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</si>
  <si>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</si>
  <si>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</si>
  <si>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</si>
  <si>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</si>
  <si>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</si>
  <si>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</si>
  <si>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</si>
  <si>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</si>
  <si>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</si>
  <si>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</si>
  <si>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</si>
  <si>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</si>
  <si>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</si>
  <si>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</si>
  <si>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</si>
  <si>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</si>
  <si>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</si>
  <si>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</si>
  <si>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</si>
  <si>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 xml:space="preserve">  SOCIAL DEVELOPMENT</t>
  </si>
  <si>
    <t>Recovery Assistance to Hog Raisers affected to African Swine Fever (ASF)</t>
  </si>
  <si>
    <t>All Barangays</t>
  </si>
  <si>
    <t>Jan.-Dec. 2022</t>
  </si>
  <si>
    <t>Support to COVID-19 related PPAs</t>
  </si>
  <si>
    <t>Sub-total</t>
  </si>
  <si>
    <t xml:space="preserve">  ECONOMIC DEVELOPMENT</t>
  </si>
  <si>
    <t>Concreting of Farm-to-Market Road</t>
  </si>
  <si>
    <t>Various Barangays</t>
  </si>
  <si>
    <t>Under Procurement</t>
  </si>
  <si>
    <t>Road Widening</t>
  </si>
  <si>
    <t>Additional Funding for the Construction of Sumader SWIP</t>
  </si>
  <si>
    <t>Brgy. Sumader</t>
  </si>
  <si>
    <t>Rehabilitation of Spillway</t>
  </si>
  <si>
    <t>Concreting of irrigation Canal</t>
  </si>
  <si>
    <t xml:space="preserve">Rehabilitation /Excavation of Small Farm Reservior (SFR) </t>
  </si>
  <si>
    <t>Construction and rehabilitation of Diversion Dam</t>
  </si>
  <si>
    <t>Development of Public Market</t>
  </si>
  <si>
    <t xml:space="preserve">    Installation of Cargo Lift (3 units)</t>
  </si>
  <si>
    <t>Public Market</t>
  </si>
  <si>
    <t xml:space="preserve">    Installation of Elecrical Wirings for Bldg. 1-6</t>
  </si>
  <si>
    <t xml:space="preserve">  ENVIRONMENTAL MANAGEMENT</t>
  </si>
  <si>
    <t>Solid Waste management Program</t>
  </si>
  <si>
    <t>Upkeeping &amp; preservation of the City Waste Disposal Site</t>
  </si>
  <si>
    <t>City Dumpsite</t>
  </si>
  <si>
    <t>Construction of Slope Protection &amp; Drainage System along the Garbage pond &amp; Concreting of Road Network</t>
  </si>
  <si>
    <t>Purchase of Dumptruck</t>
  </si>
  <si>
    <t>n/a</t>
  </si>
  <si>
    <t>Construction of Roadway Slope Protection</t>
  </si>
  <si>
    <t>Dredging of Waterways (rivers/ creeks/ canals)</t>
  </si>
  <si>
    <t>TOTAL SPA-20% DF</t>
  </si>
  <si>
    <t>Supplemental Budget No. 3-Reversion- (20% Development Fund-CY 2015-2021)</t>
  </si>
  <si>
    <t>SOCIAL DEVELOPMENT</t>
  </si>
  <si>
    <t xml:space="preserve">Construction of Covered Court at Barangay Quiom </t>
  </si>
  <si>
    <t>Dec. 2022</t>
  </si>
  <si>
    <t>Sub-Total</t>
  </si>
  <si>
    <t>ECONOMIC DEVELOPMENT</t>
  </si>
  <si>
    <t>Purchase of Fertilizer for Distribution to Farmers</t>
  </si>
  <si>
    <t>Purchase of 4 Units Backhoe</t>
  </si>
  <si>
    <t>GRAND TOTAL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</si>
  <si>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</si>
  <si>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</si>
  <si>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</si>
  <si>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</si>
  <si>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</si>
  <si>
    <t>FDP Form 6 - Trust Fund Utilization</t>
  </si>
  <si>
    <t>CONSOLIDATED QUARTERLY REPORT ON GOVERNMENT PROJECTS, PROGRAMS or ACTIVITIES</t>
  </si>
  <si>
    <t>FOR THE 4th QUARTER, CY 2022</t>
  </si>
  <si>
    <r>
      <t xml:space="preserve">Province, </t>
    </r>
    <r>
      <rPr>
        <u/>
        <sz val="11"/>
        <color theme="1"/>
        <rFont val="Calibri"/>
        <family val="2"/>
      </rPr>
      <t>City</t>
    </r>
    <r>
      <rPr>
        <sz val="10"/>
        <rFont val="Arial"/>
        <family val="2"/>
      </rPr>
      <t xml:space="preserve"> or Municipality: </t>
    </r>
    <r>
      <rPr>
        <b/>
        <sz val="11"/>
        <color theme="1"/>
        <rFont val="Calibri"/>
        <family val="2"/>
      </rPr>
      <t>BATAC CITY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</si>
  <si>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</si>
  <si>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</si>
  <si>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</si>
  <si>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</si>
  <si>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</si>
  <si>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</si>
  <si>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Balance</t>
  </si>
  <si>
    <t>No. of Extensions, if any</t>
  </si>
  <si>
    <t>Remarks</t>
  </si>
  <si>
    <t>% of Completion</t>
  </si>
  <si>
    <t>Total Cost Incurred to Date</t>
  </si>
  <si>
    <t>Previous Balance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</si>
  <si>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</si>
  <si>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</si>
  <si>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</si>
  <si>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</si>
  <si>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</si>
  <si>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</si>
  <si>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</si>
  <si>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</si>
  <si>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</si>
  <si>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Transfer for the Rehabilitation of Small Scale Irrigation Project </t>
  </si>
  <si>
    <t>Brgy. Camandingan, Batac City, I.N.</t>
  </si>
  <si>
    <t>June 13, 2014 delivery of materials</t>
  </si>
  <si>
    <t>liquidated with refund of 715,883.50 Check # 638708</t>
  </si>
  <si>
    <t>Construction of Sumader SWIP</t>
  </si>
  <si>
    <t>Brgy. Sumader, Batac City, I.N.</t>
  </si>
  <si>
    <t>Second Billing paid under Voucher No. 100-2021-03-1161; Check No. 794803</t>
  </si>
  <si>
    <t>Fund transfer for the conversion of existing Day Care Centers to Child Development Centers</t>
  </si>
  <si>
    <t>Fully liquidated, balance of P264,794.00 refunded under check no. 638775</t>
  </si>
  <si>
    <t xml:space="preserve">Technology Adoption &amp; Commercialization of Hawaiian Ginger &amp; Turmeric </t>
  </si>
  <si>
    <t>Baligat, Camandingan, San Pedro</t>
  </si>
  <si>
    <t>Balance refunded under Voucher No. 100-2021-12-3856; Check No. 868222</t>
  </si>
  <si>
    <t>Rehabilitation of Baoa Diversion Dam</t>
  </si>
  <si>
    <t>Baoa East, Baoa West</t>
  </si>
  <si>
    <t>Receipt of Fund-July 2017</t>
  </si>
  <si>
    <t>with liquidating damages in the amount of P19,707.24</t>
  </si>
  <si>
    <t>Establishment of Adolescent Friendly Health Facilities</t>
  </si>
  <si>
    <t>February 2018</t>
  </si>
  <si>
    <t>liquidated</t>
  </si>
  <si>
    <t>Receipt of Fund December 2018</t>
  </si>
  <si>
    <t>Funding Support of Safe Closure and Rehabilitation Plan (SCRP) of Open and Controlled Dumpsite (Perimeter Fence)</t>
  </si>
  <si>
    <t>Brgy. 31 Camandingan</t>
  </si>
  <si>
    <t>First and Final Billing paid under Check No. 794602 in the amount of 1,822,247.42; with liquidation report</t>
  </si>
  <si>
    <t>Proposed Riverfront Promenade</t>
  </si>
  <si>
    <t>Brgy. Ablan &amp; Valdez</t>
  </si>
  <si>
    <t>Receipt of Fund-March 2019</t>
  </si>
  <si>
    <t>Liquidated: Final Billing paid under Voucher No. 100-2021-09-2728; Check No. 796089; Refund of 34,876.56 paid under Voucher No. 100-21-09-2806; Check No. 796091</t>
  </si>
  <si>
    <t xml:space="preserve">     Riverfront Promenade Phase 2</t>
  </si>
  <si>
    <t>Receipt of Fund-December 2019</t>
  </si>
  <si>
    <t>Performance Challenge Fund:</t>
  </si>
  <si>
    <t>Liquidated: First and Final Billing paid under Voucher No. 300-21-07-018; Check No. 688007; Refund of 10,000 paid under Voucher No. 300-2021-07-19; Check No. 688008</t>
  </si>
  <si>
    <t xml:space="preserve"> 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</si>
  <si>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</si>
  <si>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</si>
  <si>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</si>
  <si>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</si>
  <si>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</si>
  <si>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</si>
  <si>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</si>
  <si>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</si>
  <si>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</si>
  <si>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</si>
  <si>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</si>
  <si>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</si>
  <si>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</si>
  <si>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 xml:space="preserve">       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</si>
  <si>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</si>
  <si>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</si>
  <si>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</si>
  <si>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</si>
  <si>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</si>
  <si>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</si>
  <si>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</si>
  <si>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 xml:space="preserve">     Local Government Support Fund- Financial Assistance to LGUs (Procurement of Rescue Kit)</t>
  </si>
  <si>
    <t>Receipt of Fund -December 2022</t>
  </si>
  <si>
    <t>DSWD-RF01</t>
  </si>
  <si>
    <t>Cost for Viand and Rice for 1,050 Children in the implementation of SFP CY 2017</t>
  </si>
  <si>
    <t>Receipt of Fund-September 2018</t>
  </si>
  <si>
    <t>Fully Liquidated, with a refund of 941,008.04; Check No. 638772</t>
  </si>
  <si>
    <t>Fund Transfer-Social Pension 3rd Qtr</t>
  </si>
  <si>
    <t>Receipt of Fund-October 2018</t>
  </si>
  <si>
    <t>Fund Transfer-Social Pension 4th Qtr</t>
  </si>
  <si>
    <t>ATI-RTC I</t>
  </si>
  <si>
    <t>Funding Support for the Sustainable Community Development Through the Conduct of Series of Training Under the Extension Program fro Agri-Fisheries and National Development (Expand) or Grant System</t>
  </si>
  <si>
    <t>Receipt of Fund-December 27, 2018</t>
  </si>
  <si>
    <t>liquidated with refund of 28,705.71 Check # 638717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</si>
  <si>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</si>
  <si>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</si>
  <si>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</si>
  <si>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</si>
  <si>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According to DOE, the balance of P6,164 will be used to purchase alcohol.</t>
  </si>
  <si>
    <t>DANGEROUS DRUGS BOARD</t>
  </si>
  <si>
    <t xml:space="preserve">     Financial Assistance-Dangerous Drugs Board</t>
  </si>
  <si>
    <t>Receipt of Fund- December 2021</t>
  </si>
  <si>
    <t>Pre-Proc Conference on October 17, 2022</t>
  </si>
  <si>
    <t>OFFICE OF THE PRESIDENT</t>
  </si>
  <si>
    <t>Financial Assistance to cater and address the immediate needs of the people affected by the health crisis brought about by the Corona Virus Disease (COVID-19) per approved Memorandum dated March 4, 2021</t>
  </si>
  <si>
    <t>Receipt of Fund March 2021</t>
  </si>
  <si>
    <t>Liquidated with refund to Office of the President amounting to  P36,738.00 under Check No. 638811</t>
  </si>
  <si>
    <t>Financial assistance of people affected by Covid-19</t>
  </si>
  <si>
    <t>July 2022</t>
  </si>
  <si>
    <t>Refunded to OP-Socio Civic Projects Fund under Check No. 638814</t>
  </si>
  <si>
    <t>DEPARTMENT OF HEALTH-CENTER FOR HEALTH DEVT. I</t>
  </si>
  <si>
    <t>One Covid-19 Allowance (OCA)- for the month of January 2022</t>
  </si>
  <si>
    <t>Receipt of Fund- July 25, 2022</t>
  </si>
  <si>
    <t>Liquidated; Balance of 9,000 refunded under Check No. 638818 dated August 17, 2022</t>
  </si>
  <si>
    <t>One Covid-19 Allowance (OCA)- for the month of February 2022</t>
  </si>
  <si>
    <t>Liquidated</t>
  </si>
  <si>
    <t>Meals, accomodation &amp; transportation benegits as per Admin Order #2021-0062 for the period Sept 15 to Dec 19, 2020</t>
  </si>
  <si>
    <t>Liquidated. Balance of 7,000 refunded under Check No. 638818 dated August 17, 2022</t>
  </si>
  <si>
    <t xml:space="preserve">     One Covid Allowance for the month of April 2022</t>
  </si>
  <si>
    <t>One Covid Allowance for BHWs and some Job Orders in process.</t>
  </si>
  <si>
    <t xml:space="preserve">     One Covid Allowance for the month of June 2022</t>
  </si>
  <si>
    <t xml:space="preserve">     Generics Awareness Month</t>
  </si>
  <si>
    <t>Receipt of Fund- October 2022</t>
  </si>
  <si>
    <t>DSWD-RO I</t>
  </si>
  <si>
    <t>Rehabilitation of Senior Citizen Building</t>
  </si>
  <si>
    <t>liquidating damages in the amount of P20,809.15</t>
  </si>
  <si>
    <t>DEPARTMENT OF LABOR AND EMPLOYMENT RO1</t>
  </si>
  <si>
    <t xml:space="preserve">     DOLE Regional Office 1 (Provision of various Processing Equpment for Peanut Processing (Self-Employed with insuficient income)</t>
  </si>
  <si>
    <t>Others:</t>
  </si>
  <si>
    <t xml:space="preserve">     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</si>
  <si>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</si>
  <si>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</si>
  <si>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     911 Library - The Delivery of Supplementary Reference and Research Materials through an Accessible Community Satellite Library for Modular Learning of the Learners of the Three Barangays (Bungon, Baay and Billoca)</t>
  </si>
  <si>
    <t>Brgy. Bungon, Baay and Billoca</t>
  </si>
  <si>
    <t>Receipt of Fund-August 31, 2022</t>
  </si>
  <si>
    <t xml:space="preserve">     PBSP-CHO PMDT</t>
  </si>
  <si>
    <t>December 2017</t>
  </si>
  <si>
    <t xml:space="preserve">     Sustainable Development Goals-Family Based Actions for Children and their   Environment in the Slims (SDG FACES)</t>
  </si>
  <si>
    <t>November 2017</t>
  </si>
  <si>
    <t>not implemented</t>
  </si>
  <si>
    <t xml:space="preserve">     Cash Donation Support to PNCR-Ilocos Norte Chapter</t>
  </si>
  <si>
    <t>March 2017</t>
  </si>
  <si>
    <t>9. Commission on Polpulation &amp; Development (Social Protection for Adolescent Mothers and their Children)</t>
  </si>
  <si>
    <t xml:space="preserve">     Prizes for Most Outstanding Farmers</t>
  </si>
  <si>
    <t>January 2017</t>
  </si>
  <si>
    <t>8. C and G Environmental Management Corporation</t>
  </si>
  <si>
    <t>Travelling Allowance for existing BNS for 2019</t>
  </si>
  <si>
    <t>Receipt of Fund-June 2019</t>
  </si>
  <si>
    <t>SOCIAL AMELIORATION PROGRAM</t>
  </si>
  <si>
    <t>April 2020</t>
  </si>
  <si>
    <t>Fully liquidated</t>
  </si>
  <si>
    <t>SOCIAL PENSION for Indigent Senior Citizen for the 1st Semester of 2020</t>
  </si>
  <si>
    <t>June 2020</t>
  </si>
  <si>
    <t xml:space="preserve">Fully Liquidated, with a refund of 114,000; Check No. 638768 </t>
  </si>
  <si>
    <t>Provision of Water Pumps (Department of Labor and Employment)</t>
  </si>
  <si>
    <t>July 2020</t>
  </si>
  <si>
    <t>Voucher and check of refund in the amount of P50.00 was prepared under V#300-2021-03-009; check#638783</t>
  </si>
  <si>
    <t>Travelling Allowance for existing BNS for 2022</t>
  </si>
  <si>
    <t>Receipt of Fund-May 23, 2022</t>
  </si>
  <si>
    <t>FLORIDA S. CADANO</t>
  </si>
  <si>
    <t>City Accountant</t>
  </si>
  <si>
    <t>FDP Form 12 - Unliquidated Cash Advances</t>
  </si>
  <si>
    <t>UNLIQUIDATED CASH ADVANCES</t>
  </si>
  <si>
    <t>As of DECEMBER 31, 2022</t>
  </si>
  <si>
    <t>City of Batac, Ilocos Norte - General Fund</t>
  </si>
  <si>
    <t>Name  of Debtor</t>
  </si>
  <si>
    <t>Amount</t>
  </si>
  <si>
    <t>Amount Due</t>
  </si>
  <si>
    <t>(In alphabetical order)</t>
  </si>
  <si>
    <t xml:space="preserve"> Balance</t>
  </si>
  <si>
    <t>Date Granted</t>
  </si>
  <si>
    <t>Purpose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</si>
  <si>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</si>
  <si>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</si>
  <si>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</si>
  <si>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</si>
  <si>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</si>
  <si>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</si>
  <si>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</si>
  <si>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</si>
  <si>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NONE</t>
  </si>
  <si>
    <t>TOTAL</t>
  </si>
  <si>
    <t>We hereby certify that we have reveiwed the contents and  hereby attest to the veracity and correctness of the data or information contained in this document.</t>
  </si>
  <si>
    <t xml:space="preserve">     City Accountant</t>
  </si>
  <si>
    <t xml:space="preserve"> City Mayor</t>
  </si>
  <si>
    <t>FDP Form 9 - Statement of Cash Flow</t>
  </si>
  <si>
    <t>(COA Form)</t>
  </si>
  <si>
    <t>STATEMENT OF CASH FLOWS</t>
  </si>
  <si>
    <t>For the Period Ended December 31, 2022</t>
  </si>
  <si>
    <t>ALL FUNDS</t>
  </si>
  <si>
    <t>Cash Flows from Operating Activities:</t>
  </si>
  <si>
    <t>Cash Inflows:</t>
  </si>
  <si>
    <t>Collection from Taxpayers</t>
  </si>
  <si>
    <t>Share from Internal Revenue Collections</t>
  </si>
  <si>
    <t>Other Share from National Taxes</t>
  </si>
  <si>
    <t>Receipts from Sale of Goods or Services</t>
  </si>
  <si>
    <t>Interest Income</t>
  </si>
  <si>
    <t>Other Receipts</t>
  </si>
  <si>
    <t>Total Cash Inflows</t>
  </si>
  <si>
    <t>Cash Outflows:</t>
  </si>
  <si>
    <t>Payments:</t>
  </si>
  <si>
    <t>Of Expenses</t>
  </si>
  <si>
    <t>To Suppliers/Creditors</t>
  </si>
  <si>
    <t>To Employees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</si>
  <si>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</si>
  <si>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</si>
  <si>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</si>
  <si>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</si>
  <si>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</si>
  <si>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Dept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</si>
  <si>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</si>
  <si>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</si>
  <si>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</si>
  <si>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</si>
  <si>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</si>
  <si>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</si>
  <si>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</si>
  <si>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</si>
  <si>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</si>
  <si>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</si>
  <si>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</si>
  <si>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</si>
  <si>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</si>
  <si>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2022</t>
  </si>
  <si>
    <t>Cash at the End of the Period, December 31, 2022</t>
  </si>
  <si>
    <t>CERTIFIED CORRECT:</t>
  </si>
  <si>
    <t>NOTED BY:</t>
  </si>
  <si>
    <t>Republic of the Philippines</t>
  </si>
  <si>
    <t>Province of Ilocos Norte</t>
  </si>
  <si>
    <t>City Government of Batac</t>
  </si>
  <si>
    <t>Report on Utilization of Disaster Risk Reduction and Management Fund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</si>
  <si>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</si>
  <si>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</si>
  <si>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</si>
  <si>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</si>
  <si>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</si>
  <si>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</si>
  <si>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</si>
  <si>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</si>
  <si>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</si>
  <si>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</si>
  <si>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</si>
  <si>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</si>
  <si>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As of December 31, 2022</t>
  </si>
  <si>
    <t>Particulars</t>
  </si>
  <si>
    <t>Quick Response Fund (QRF) 30%</t>
  </si>
  <si>
    <t>Mitigation Fund (70%)</t>
  </si>
  <si>
    <t>NDRRMF</t>
  </si>
  <si>
    <t>From Other LGUs</t>
  </si>
  <si>
    <t>From Other Sources</t>
  </si>
  <si>
    <t>Total</t>
  </si>
  <si>
    <t>A. Sources of Funds:</t>
  </si>
  <si>
    <t>Currrent Appropriation</t>
  </si>
  <si>
    <t>Continuing Appropriation</t>
  </si>
  <si>
    <t>Previous Year's Appropriations transferred to the Special Trust Fund</t>
  </si>
  <si>
    <t>Donations</t>
  </si>
  <si>
    <t>Total Funds Available</t>
  </si>
  <si>
    <t>B. Utilization</t>
  </si>
  <si>
    <t xml:space="preserve">     Disaster Prevention and Mitigation</t>
  </si>
  <si>
    <t xml:space="preserve">        Clearing, pruning, brushing &amp; cutting  of trees in  different barangays &amp; schools</t>
  </si>
  <si>
    <t xml:space="preserve">        Cash for work program before calamities</t>
  </si>
  <si>
    <t xml:space="preserve">        Dredging, declogging, &amp; cleaning of rivers, creeks,  canals, small farm reservoirs &amp; other waterways</t>
  </si>
  <si>
    <t xml:space="preserve">     Disaster Preparedness</t>
  </si>
  <si>
    <t xml:space="preserve">        Conduct of capacity training of C/BDRRMC, SDRRMC, NGOs, Govt &amp; private sectors &amp; volunteers on DRRM</t>
  </si>
  <si>
    <t xml:space="preserve">        Updating of various CDRRM plans</t>
  </si>
  <si>
    <t xml:space="preserve">        Conduct of earthquake, flood &amp; fire evacuation drills Oplan Ligtas Pamayanan</t>
  </si>
  <si>
    <t xml:space="preserve">        Info Education Campaign; Early Warning Systems &amp; Pre-evacuation Management, Disaster preparedness; production,  </t>
  </si>
  <si>
    <t xml:space="preserve">             formulation &amp; distribution of materials (manuals, leaflets, pamphlets, flyers, brochures, posters, early warning </t>
  </si>
  <si>
    <t xml:space="preserve">             signages); dialogues with  the  school &amp; community; and others</t>
  </si>
  <si>
    <t xml:space="preserve">        Conduct of DRRM Related Contest</t>
  </si>
  <si>
    <t xml:space="preserve">        Stockpiling &amp; Prepositionig of Supplies &amp; Materials (Food &amp; Nonfood items/medicines)</t>
  </si>
  <si>
    <t xml:space="preserve">        Acquisition of SRR eqpt. Personal protective gears &amp; other facilities, materials, supplies and maintenance of evacuation </t>
  </si>
  <si>
    <t xml:space="preserve">           center</t>
  </si>
  <si>
    <t xml:space="preserve">        Purchase of 1 unit Photocopying machine</t>
  </si>
  <si>
    <t xml:space="preserve">        Purchase of 3 units computer printer</t>
  </si>
  <si>
    <t xml:space="preserve">        Fogging and preventive measures against dengue</t>
  </si>
  <si>
    <t xml:space="preserve">        Purchase of 1 unit brand new rescue vehicle</t>
  </si>
  <si>
    <t xml:space="preserve">        Purchase of 2 units brand new Multi-purpose vehicle</t>
  </si>
  <si>
    <t xml:space="preserve">        Purchase of 1 unit brand new Patient Transport vehicle</t>
  </si>
  <si>
    <t xml:space="preserve">     Disaster Response, Rehabilitation and Recovery</t>
  </si>
  <si>
    <t xml:space="preserve">        Quick Response Fund</t>
  </si>
  <si>
    <t xml:space="preserve">         Provision of basic needs of evacuees, responders &amp; other staff on-duty (food, clothing, shelter, medicines &amp; others) </t>
  </si>
  <si>
    <t xml:space="preserve">              &amp; other services</t>
  </si>
  <si>
    <t xml:space="preserve">         Fuel &amp; oil for disaster response, relief operations, assessment of infras, agriculture, </t>
  </si>
  <si>
    <t xml:space="preserve">             fishery &amp;  livestock &amp; other  damages &amp; other services</t>
  </si>
  <si>
    <t xml:space="preserve">         Conduct of Nutrition in Emergencies Program</t>
  </si>
  <si>
    <t xml:space="preserve">         Cash for work program every after calamities</t>
  </si>
  <si>
    <t>…</t>
  </si>
  <si>
    <t xml:space="preserve">         Infrastructure rehabilitaion- rehab/repair/maintenance of calamity &amp; disaster damages</t>
  </si>
  <si>
    <t xml:space="preserve">         Gravelling of road shoulders &amp; backfilling potholes</t>
  </si>
  <si>
    <t xml:space="preserve">         Stockpiling of gravel and sand for regravelling of roadshoulders and backfilling potholes</t>
  </si>
  <si>
    <t xml:space="preserve">         Agricultural rehabilitation program for Agriculture, Fishery &amp; Livestock</t>
  </si>
  <si>
    <t xml:space="preserve">         Emergency Shelter Assistance</t>
  </si>
  <si>
    <t>480-483,492,493</t>
  </si>
  <si>
    <t xml:space="preserve">         Repair &amp; Maintenance of Vehicles, heavy equipt, machineries &amp; other SRR equipments</t>
  </si>
  <si>
    <t xml:space="preserve">Total Utilization </t>
  </si>
  <si>
    <t>Unutilized Balance</t>
  </si>
  <si>
    <t xml:space="preserve">          Prepared by:</t>
  </si>
  <si>
    <t>Certified Correct:</t>
  </si>
  <si>
    <t>Approved by:</t>
  </si>
  <si>
    <t>ARVIN FRANCIS N. LUMANG</t>
  </si>
  <si>
    <t>CDRRMO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</si>
</sst>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\ ;&quot; (&quot;#,##0.00\);&quot; -&quot;#\ ;@\ "/>
    <numFmt numFmtId="165" formatCode="#,##0.000\ ;&quot; (&quot;#,##0.000\);&quot; -&quot;#.0\ ;@\ "/>
    <numFmt numFmtId="166" formatCode="[$-409]mmmm\ d\,\ yyyy;@"/>
  </numFmts>
  <fonts count="5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10"/>
      <name val="Arial"/>
      <family val="2"/>
    </font>
    <font>
      <sz val="14"/>
      <name val="Cambria"/>
      <family val="1"/>
    </font>
    <font>
      <sz val="10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sz val="8"/>
      <color theme="1"/>
      <name val="Cambria"/>
      <family val="1"/>
    </font>
    <font>
      <sz val="8"/>
      <name val="Cambria"/>
      <family val="1"/>
    </font>
    <font>
      <sz val="9"/>
      <color theme="1"/>
      <name val="Cambria"/>
      <family val="1"/>
    </font>
    <font>
      <sz val="11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sz val="9"/>
      <name val="Cambria"/>
      <family val="1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459">
    <xf numFmtId="0" fontId="0" fillId="0" borderId="0" xfId="0"/>
    <xf numFmtId="0" fontId="0" fillId="2" borderId="0" xfId="0" applyFill="1"/>
    <xf numFmtId="164" fontId="4" fillId="2" borderId="0" xfId="1" applyFill="1"/>
    <xf numFmtId="0" fontId="8" fillId="2" borderId="0" xfId="0" applyFont="1" applyFill="1"/>
    <xf numFmtId="0" fontId="7" fillId="2" borderId="13" xfId="0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164" fontId="4" fillId="2" borderId="0" xfId="1" applyFill="1" applyAlignment="1">
      <alignment vertical="center"/>
    </xf>
    <xf numFmtId="0" fontId="5" fillId="2" borderId="14" xfId="0" applyFont="1" applyFill="1" applyBorder="1" applyAlignment="1"/>
    <xf numFmtId="0" fontId="9" fillId="2" borderId="0" xfId="0" applyFont="1" applyFill="1" applyBorder="1" applyAlignment="1"/>
    <xf numFmtId="0" fontId="10" fillId="2" borderId="15" xfId="0" applyFont="1" applyFill="1" applyBorder="1" applyAlignment="1"/>
    <xf numFmtId="0" fontId="11" fillId="2" borderId="16" xfId="0" applyFont="1" applyFill="1" applyBorder="1" applyAlignment="1">
      <alignment horizontal="center" vertical="center"/>
    </xf>
    <xf numFmtId="164" fontId="11" fillId="2" borderId="17" xfId="1" applyFont="1" applyFill="1" applyBorder="1" applyAlignment="1">
      <alignment vertical="top"/>
    </xf>
    <xf numFmtId="164" fontId="12" fillId="2" borderId="17" xfId="1" applyFont="1" applyFill="1" applyBorder="1" applyAlignment="1">
      <alignment vertical="top"/>
    </xf>
    <xf numFmtId="164" fontId="12" fillId="2" borderId="18" xfId="1" applyFont="1" applyFill="1" applyBorder="1" applyAlignment="1">
      <alignment vertical="top"/>
    </xf>
    <xf numFmtId="164" fontId="12" fillId="2" borderId="19" xfId="1" applyFont="1" applyFill="1" applyBorder="1" applyAlignment="1">
      <alignment vertical="top"/>
    </xf>
    <xf numFmtId="0" fontId="12" fillId="2" borderId="18" xfId="0" applyFont="1" applyFill="1" applyBorder="1" applyAlignment="1">
      <alignment vertical="top"/>
    </xf>
    <xf numFmtId="9" fontId="12" fillId="2" borderId="18" xfId="2" applyFont="1" applyFill="1" applyBorder="1" applyAlignment="1">
      <alignment vertical="top"/>
    </xf>
    <xf numFmtId="0" fontId="11" fillId="2" borderId="17" xfId="0" applyFont="1" applyFill="1" applyBorder="1" applyAlignment="1">
      <alignment horizontal="center" vertical="center" wrapText="1"/>
    </xf>
    <xf numFmtId="164" fontId="11" fillId="2" borderId="0" xfId="1" applyFont="1" applyFill="1" applyBorder="1" applyAlignment="1">
      <alignment vertical="center"/>
    </xf>
    <xf numFmtId="164" fontId="12" fillId="2" borderId="0" xfId="1" applyFont="1" applyFill="1" applyBorder="1" applyAlignment="1">
      <alignment vertical="center"/>
    </xf>
    <xf numFmtId="164" fontId="12" fillId="2" borderId="18" xfId="1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9" fontId="12" fillId="2" borderId="18" xfId="2" applyFont="1" applyFill="1" applyBorder="1" applyAlignment="1">
      <alignment vertical="center"/>
    </xf>
    <xf numFmtId="2" fontId="12" fillId="2" borderId="17" xfId="1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3" fillId="2" borderId="17" xfId="0" applyFont="1" applyFill="1" applyBorder="1" applyAlignment="1">
      <alignment horizontal="center" vertical="center" wrapText="1"/>
    </xf>
    <xf numFmtId="164" fontId="11" fillId="2" borderId="20" xfId="1" applyFont="1" applyFill="1" applyBorder="1" applyAlignment="1">
      <alignment vertical="center"/>
    </xf>
    <xf numFmtId="164" fontId="12" fillId="2" borderId="9" xfId="1" applyFont="1" applyFill="1" applyBorder="1" applyAlignment="1">
      <alignment vertical="center"/>
    </xf>
    <xf numFmtId="164" fontId="12" fillId="2" borderId="12" xfId="1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9" fontId="12" fillId="2" borderId="12" xfId="2" applyFont="1" applyFill="1" applyBorder="1" applyAlignment="1">
      <alignment vertical="center"/>
    </xf>
    <xf numFmtId="164" fontId="12" fillId="2" borderId="2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 applyAlignment="1">
      <alignment vertical="top"/>
    </xf>
    <xf numFmtId="164" fontId="14" fillId="2" borderId="0" xfId="1" applyFont="1" applyFill="1" applyBorder="1" applyAlignment="1">
      <alignment vertical="top"/>
    </xf>
    <xf numFmtId="164" fontId="6" fillId="2" borderId="0" xfId="1" applyFont="1" applyFill="1" applyBorder="1" applyAlignment="1">
      <alignment vertical="top"/>
    </xf>
    <xf numFmtId="164" fontId="6" fillId="2" borderId="18" xfId="1" applyFont="1" applyFill="1" applyBorder="1" applyAlignment="1">
      <alignment vertical="top"/>
    </xf>
    <xf numFmtId="0" fontId="6" fillId="2" borderId="18" xfId="0" applyFont="1" applyFill="1" applyBorder="1" applyAlignment="1">
      <alignment vertical="top"/>
    </xf>
    <xf numFmtId="9" fontId="6" fillId="2" borderId="18" xfId="2" applyFont="1" applyFill="1" applyBorder="1" applyAlignment="1">
      <alignment vertical="top"/>
    </xf>
    <xf numFmtId="164" fontId="6" fillId="2" borderId="17" xfId="1" applyFont="1" applyFill="1" applyBorder="1" applyAlignment="1">
      <alignment vertical="top"/>
    </xf>
    <xf numFmtId="0" fontId="5" fillId="2" borderId="22" xfId="0" applyFont="1" applyFill="1" applyBorder="1" applyAlignment="1"/>
    <xf numFmtId="0" fontId="9" fillId="2" borderId="23" xfId="0" applyFont="1" applyFill="1" applyBorder="1" applyAlignment="1"/>
    <xf numFmtId="164" fontId="15" fillId="0" borderId="24" xfId="1" applyFont="1" applyBorder="1" applyAlignment="1"/>
    <xf numFmtId="0" fontId="12" fillId="2" borderId="25" xfId="0" applyFont="1" applyFill="1" applyBorder="1" applyAlignment="1">
      <alignment horizontal="center" vertical="center" wrapText="1"/>
    </xf>
    <xf numFmtId="4" fontId="14" fillId="0" borderId="26" xfId="0" applyNumberFormat="1" applyFont="1" applyBorder="1" applyAlignment="1">
      <alignment vertical="top"/>
    </xf>
    <xf numFmtId="164" fontId="14" fillId="2" borderId="27" xfId="1" applyFont="1" applyFill="1" applyBorder="1" applyAlignment="1" applyProtection="1">
      <alignment horizontal="right" vertical="top"/>
    </xf>
    <xf numFmtId="164" fontId="14" fillId="2" borderId="28" xfId="1" applyFont="1" applyFill="1" applyBorder="1" applyAlignment="1" applyProtection="1">
      <alignment horizontal="right" vertical="top"/>
    </xf>
    <xf numFmtId="0" fontId="6" fillId="2" borderId="28" xfId="0" applyFont="1" applyFill="1" applyBorder="1" applyAlignment="1">
      <alignment vertical="top"/>
    </xf>
    <xf numFmtId="9" fontId="6" fillId="2" borderId="28" xfId="2" applyFont="1" applyFill="1" applyBorder="1" applyAlignment="1">
      <alignment vertical="top"/>
    </xf>
    <xf numFmtId="164" fontId="11" fillId="2" borderId="25" xfId="1" applyFont="1" applyFill="1" applyBorder="1" applyAlignment="1" applyProtection="1">
      <alignment horizontal="right" vertical="top"/>
    </xf>
    <xf numFmtId="0" fontId="12" fillId="0" borderId="15" xfId="0" applyFont="1" applyFill="1" applyBorder="1" applyAlignment="1">
      <alignment vertical="top"/>
    </xf>
    <xf numFmtId="0" fontId="11" fillId="0" borderId="17" xfId="0" applyFont="1" applyFill="1" applyBorder="1" applyAlignment="1">
      <alignment vertical="top" wrapText="1"/>
    </xf>
    <xf numFmtId="4" fontId="11" fillId="0" borderId="0" xfId="0" applyNumberFormat="1" applyFont="1" applyBorder="1" applyAlignment="1">
      <alignment vertical="top"/>
    </xf>
    <xf numFmtId="0" fontId="0" fillId="2" borderId="0" xfId="0" applyFill="1" applyAlignment="1">
      <alignment vertical="top"/>
    </xf>
    <xf numFmtId="164" fontId="4" fillId="2" borderId="0" xfId="1" applyFill="1" applyAlignment="1">
      <alignment vertical="top"/>
    </xf>
    <xf numFmtId="0" fontId="12" fillId="0" borderId="15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 wrapText="1"/>
    </xf>
    <xf numFmtId="4" fontId="11" fillId="0" borderId="0" xfId="0" applyNumberFormat="1" applyFont="1" applyBorder="1" applyAlignment="1">
      <alignment vertical="center"/>
    </xf>
    <xf numFmtId="164" fontId="12" fillId="2" borderId="17" xfId="1" applyFont="1" applyFill="1" applyBorder="1" applyAlignment="1">
      <alignment vertical="center"/>
    </xf>
    <xf numFmtId="164" fontId="12" fillId="2" borderId="19" xfId="1" applyFont="1" applyFill="1" applyBorder="1" applyAlignment="1">
      <alignment vertical="center"/>
    </xf>
    <xf numFmtId="0" fontId="17" fillId="2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/>
    </xf>
    <xf numFmtId="0" fontId="9" fillId="0" borderId="0" xfId="0" applyFont="1" applyFill="1" applyBorder="1"/>
    <xf numFmtId="0" fontId="10" fillId="2" borderId="15" xfId="0" applyFont="1" applyFill="1" applyBorder="1" applyAlignment="1">
      <alignment vertical="top"/>
    </xf>
    <xf numFmtId="164" fontId="12" fillId="2" borderId="7" xfId="1" applyFont="1" applyFill="1" applyBorder="1" applyAlignment="1">
      <alignment vertical="top"/>
    </xf>
    <xf numFmtId="164" fontId="12" fillId="2" borderId="13" xfId="1" applyFont="1" applyFill="1" applyBorder="1" applyAlignment="1">
      <alignment vertical="top"/>
    </xf>
    <xf numFmtId="164" fontId="12" fillId="2" borderId="6" xfId="1" applyFont="1" applyFill="1" applyBorder="1" applyAlignment="1">
      <alignment vertical="top"/>
    </xf>
    <xf numFmtId="2" fontId="12" fillId="2" borderId="17" xfId="1" applyNumberFormat="1" applyFont="1" applyFill="1" applyBorder="1" applyAlignment="1">
      <alignment vertical="top"/>
    </xf>
    <xf numFmtId="0" fontId="11" fillId="0" borderId="17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4" fontId="11" fillId="0" borderId="20" xfId="0" applyNumberFormat="1" applyFont="1" applyBorder="1" applyAlignment="1">
      <alignment vertical="top"/>
    </xf>
    <xf numFmtId="164" fontId="12" fillId="2" borderId="12" xfId="1" applyFont="1" applyFill="1" applyBorder="1" applyAlignment="1">
      <alignment vertical="top"/>
    </xf>
    <xf numFmtId="164" fontId="12" fillId="2" borderId="20" xfId="1" applyFont="1" applyFill="1" applyBorder="1" applyAlignment="1">
      <alignment vertical="top"/>
    </xf>
    <xf numFmtId="0" fontId="12" fillId="2" borderId="12" xfId="0" applyFont="1" applyFill="1" applyBorder="1" applyAlignment="1">
      <alignment vertical="top"/>
    </xf>
    <xf numFmtId="9" fontId="12" fillId="2" borderId="12" xfId="2" applyFont="1" applyFill="1" applyBorder="1" applyAlignment="1">
      <alignment vertical="top"/>
    </xf>
    <xf numFmtId="2" fontId="12" fillId="2" borderId="12" xfId="1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4" fontId="14" fillId="0" borderId="0" xfId="0" applyNumberFormat="1" applyFont="1" applyBorder="1" applyAlignment="1">
      <alignment vertical="top"/>
    </xf>
    <xf numFmtId="2" fontId="6" fillId="2" borderId="17" xfId="1" applyNumberFormat="1" applyFont="1" applyFill="1" applyBorder="1" applyAlignment="1">
      <alignment vertical="top"/>
    </xf>
    <xf numFmtId="0" fontId="5" fillId="2" borderId="22" xfId="0" applyFont="1" applyFill="1" applyBorder="1" applyAlignment="1">
      <alignment vertical="top"/>
    </xf>
    <xf numFmtId="0" fontId="5" fillId="2" borderId="23" xfId="0" applyFont="1" applyFill="1" applyBorder="1" applyAlignment="1">
      <alignment vertical="top"/>
    </xf>
    <xf numFmtId="0" fontId="3" fillId="0" borderId="23" xfId="0" applyFont="1" applyBorder="1" applyAlignment="1">
      <alignment vertical="top"/>
    </xf>
    <xf numFmtId="0" fontId="10" fillId="2" borderId="24" xfId="0" applyFont="1" applyFill="1" applyBorder="1" applyAlignment="1">
      <alignment vertical="top"/>
    </xf>
    <xf numFmtId="0" fontId="11" fillId="0" borderId="25" xfId="0" applyFont="1" applyFill="1" applyBorder="1" applyAlignment="1">
      <alignment vertical="top" wrapText="1"/>
    </xf>
    <xf numFmtId="4" fontId="14" fillId="0" borderId="23" xfId="0" applyNumberFormat="1" applyFont="1" applyBorder="1" applyAlignment="1">
      <alignment vertical="top"/>
    </xf>
    <xf numFmtId="164" fontId="12" fillId="2" borderId="28" xfId="1" applyFont="1" applyFill="1" applyBorder="1" applyAlignment="1">
      <alignment vertical="top"/>
    </xf>
    <xf numFmtId="164" fontId="12" fillId="2" borderId="26" xfId="1" applyFont="1" applyFill="1" applyBorder="1" applyAlignment="1">
      <alignment vertical="top"/>
    </xf>
    <xf numFmtId="0" fontId="12" fillId="2" borderId="28" xfId="0" applyFont="1" applyFill="1" applyBorder="1" applyAlignment="1">
      <alignment vertical="top"/>
    </xf>
    <xf numFmtId="9" fontId="12" fillId="2" borderId="28" xfId="2" applyFont="1" applyFill="1" applyBorder="1" applyAlignment="1">
      <alignment vertical="top"/>
    </xf>
    <xf numFmtId="0" fontId="9" fillId="2" borderId="14" xfId="0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3" fillId="0" borderId="17" xfId="0" applyFont="1" applyFill="1" applyBorder="1" applyAlignment="1">
      <alignment horizontal="center" vertical="center" wrapText="1"/>
    </xf>
    <xf numFmtId="164" fontId="0" fillId="2" borderId="0" xfId="1" applyFont="1" applyFill="1" applyAlignment="1">
      <alignment vertical="top"/>
    </xf>
    <xf numFmtId="0" fontId="11" fillId="0" borderId="17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4" fontId="11" fillId="0" borderId="20" xfId="0" applyNumberFormat="1" applyFont="1" applyBorder="1" applyAlignment="1">
      <alignment vertical="center"/>
    </xf>
    <xf numFmtId="164" fontId="12" fillId="2" borderId="20" xfId="1" applyFont="1" applyFill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3" fillId="0" borderId="0" xfId="0" applyFont="1" applyBorder="1" applyAlignment="1"/>
    <xf numFmtId="4" fontId="14" fillId="0" borderId="18" xfId="0" applyNumberFormat="1" applyFont="1" applyBorder="1" applyAlignment="1">
      <alignment vertical="top"/>
    </xf>
    <xf numFmtId="4" fontId="14" fillId="0" borderId="13" xfId="0" applyNumberFormat="1" applyFont="1" applyBorder="1" applyAlignment="1">
      <alignment vertical="top"/>
    </xf>
    <xf numFmtId="9" fontId="6" fillId="2" borderId="13" xfId="2" applyFont="1" applyFill="1" applyBorder="1" applyAlignment="1">
      <alignment vertical="top"/>
    </xf>
    <xf numFmtId="164" fontId="6" fillId="2" borderId="13" xfId="1" applyFont="1" applyFill="1" applyBorder="1" applyAlignment="1">
      <alignment vertical="top"/>
    </xf>
    <xf numFmtId="0" fontId="12" fillId="2" borderId="13" xfId="0" applyFont="1" applyFill="1" applyBorder="1" applyAlignment="1">
      <alignment vertical="top"/>
    </xf>
    <xf numFmtId="0" fontId="3" fillId="0" borderId="8" xfId="0" applyFont="1" applyBorder="1" applyAlignment="1"/>
    <xf numFmtId="0" fontId="5" fillId="0" borderId="9" xfId="0" applyFont="1" applyBorder="1" applyAlignment="1">
      <alignment vertical="center"/>
    </xf>
    <xf numFmtId="0" fontId="12" fillId="0" borderId="10" xfId="0" applyFont="1" applyFill="1" applyBorder="1" applyAlignment="1">
      <alignment vertical="top"/>
    </xf>
    <xf numFmtId="0" fontId="11" fillId="0" borderId="21" xfId="0" applyFont="1" applyFill="1" applyBorder="1" applyAlignment="1">
      <alignment vertical="top" wrapText="1"/>
    </xf>
    <xf numFmtId="10" fontId="6" fillId="2" borderId="13" xfId="1" applyNumberFormat="1" applyFont="1" applyFill="1" applyBorder="1" applyAlignment="1">
      <alignment vertical="top"/>
    </xf>
    <xf numFmtId="0" fontId="5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4" fontId="11" fillId="0" borderId="30" xfId="0" applyNumberFormat="1" applyFont="1" applyBorder="1" applyAlignment="1">
      <alignment vertical="center"/>
    </xf>
    <xf numFmtId="164" fontId="12" fillId="2" borderId="13" xfId="1" applyFont="1" applyFill="1" applyBorder="1" applyAlignment="1">
      <alignment vertical="center"/>
    </xf>
    <xf numFmtId="164" fontId="12" fillId="2" borderId="6" xfId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9" fontId="12" fillId="2" borderId="13" xfId="2" applyFont="1" applyFill="1" applyBorder="1" applyAlignment="1">
      <alignment vertical="center"/>
    </xf>
    <xf numFmtId="164" fontId="12" fillId="2" borderId="7" xfId="1" applyFont="1" applyFill="1" applyBorder="1" applyAlignment="1">
      <alignment vertical="center"/>
    </xf>
    <xf numFmtId="0" fontId="5" fillId="0" borderId="0" xfId="0" applyFont="1" applyFill="1" applyBorder="1"/>
    <xf numFmtId="0" fontId="5" fillId="2" borderId="0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49" fontId="12" fillId="2" borderId="18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17" fontId="12" fillId="2" borderId="18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top"/>
    </xf>
    <xf numFmtId="0" fontId="12" fillId="2" borderId="18" xfId="0" applyFont="1" applyFill="1" applyBorder="1" applyAlignment="1">
      <alignment horizontal="center" vertical="top"/>
    </xf>
    <xf numFmtId="165" fontId="12" fillId="2" borderId="17" xfId="1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vertical="top"/>
    </xf>
    <xf numFmtId="0" fontId="11" fillId="0" borderId="21" xfId="0" applyFont="1" applyFill="1" applyBorder="1" applyAlignment="1">
      <alignment vertical="top"/>
    </xf>
    <xf numFmtId="4" fontId="14" fillId="0" borderId="9" xfId="0" applyNumberFormat="1" applyFont="1" applyBorder="1" applyAlignment="1">
      <alignment vertical="top"/>
    </xf>
    <xf numFmtId="164" fontId="6" fillId="2" borderId="21" xfId="1" applyFont="1" applyFill="1" applyBorder="1" applyAlignment="1">
      <alignment vertical="center"/>
    </xf>
    <xf numFmtId="0" fontId="3" fillId="0" borderId="6" xfId="0" applyFont="1" applyBorder="1" applyAlignment="1"/>
    <xf numFmtId="0" fontId="5" fillId="0" borderId="20" xfId="0" applyFont="1" applyBorder="1" applyAlignment="1">
      <alignment vertic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vertical="top"/>
    </xf>
    <xf numFmtId="164" fontId="20" fillId="2" borderId="0" xfId="1" applyFont="1" applyFill="1" applyBorder="1" applyAlignment="1">
      <alignment horizontal="right" vertical="top"/>
    </xf>
    <xf numFmtId="164" fontId="20" fillId="2" borderId="0" xfId="1" applyFont="1" applyFill="1" applyBorder="1" applyAlignment="1" applyProtection="1">
      <alignment horizontal="right" vertical="top"/>
    </xf>
    <xf numFmtId="164" fontId="21" fillId="2" borderId="0" xfId="1" applyFont="1" applyFill="1" applyBorder="1" applyAlignment="1">
      <alignment vertical="top"/>
    </xf>
    <xf numFmtId="164" fontId="21" fillId="2" borderId="0" xfId="1" applyFont="1" applyFill="1" applyBorder="1" applyAlignment="1">
      <alignment horizontal="right" vertical="top"/>
    </xf>
    <xf numFmtId="164" fontId="4" fillId="2" borderId="0" xfId="1" applyFill="1" applyBorder="1"/>
    <xf numFmtId="0" fontId="22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22" fillId="2" borderId="0" xfId="0" applyFont="1" applyFill="1" applyBorder="1" applyAlignment="1">
      <alignment horizontal="center" vertical="top"/>
    </xf>
    <xf numFmtId="0" fontId="22" fillId="2" borderId="0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22" fillId="2" borderId="0" xfId="0" applyFont="1" applyFill="1" applyBorder="1" applyAlignment="1"/>
    <xf numFmtId="164" fontId="21" fillId="2" borderId="0" xfId="1" applyFont="1" applyFill="1" applyAlignment="1">
      <alignment vertical="top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164" fontId="5" fillId="2" borderId="0" xfId="1" applyFont="1" applyFill="1" applyBorder="1" applyAlignment="1">
      <alignment vertical="top"/>
    </xf>
    <xf numFmtId="164" fontId="15" fillId="2" borderId="0" xfId="1" applyFont="1" applyFill="1" applyBorder="1" applyAlignment="1">
      <alignment vertical="top"/>
    </xf>
    <xf numFmtId="164" fontId="8" fillId="2" borderId="0" xfId="1" applyFont="1" applyFill="1" applyBorder="1" applyAlignment="1"/>
    <xf numFmtId="0" fontId="9" fillId="2" borderId="0" xfId="0" applyFont="1" applyFill="1" applyBorder="1" applyAlignment="1">
      <alignment horizontal="center"/>
    </xf>
    <xf numFmtId="164" fontId="4" fillId="2" borderId="0" xfId="1" applyFont="1" applyFill="1" applyBorder="1" applyAlignment="1"/>
    <xf numFmtId="9" fontId="4" fillId="2" borderId="0" xfId="2" applyFill="1"/>
    <xf numFmtId="164" fontId="20" fillId="2" borderId="0" xfId="1" applyFont="1" applyFill="1" applyAlignment="1">
      <alignment vertical="top"/>
    </xf>
    <xf numFmtId="0" fontId="23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top"/>
    </xf>
    <xf numFmtId="164" fontId="23" fillId="2" borderId="0" xfId="1" applyFont="1" applyFill="1" applyBorder="1" applyAlignment="1">
      <alignment horizontal="right" vertical="top"/>
    </xf>
    <xf numFmtId="164" fontId="23" fillId="2" borderId="0" xfId="1" applyFont="1" applyFill="1" applyBorder="1" applyAlignment="1">
      <alignment vertical="top"/>
    </xf>
    <xf numFmtId="164" fontId="23" fillId="2" borderId="0" xfId="1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3" fillId="2" borderId="0" xfId="0" applyFont="1" applyFill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center" vertical="top"/>
    </xf>
    <xf numFmtId="164" fontId="23" fillId="2" borderId="0" xfId="1" applyFont="1" applyFill="1" applyAlignment="1">
      <alignment horizontal="right" vertical="top"/>
    </xf>
    <xf numFmtId="0" fontId="24" fillId="0" borderId="0" xfId="3" applyFont="1" applyFill="1" applyAlignment="1">
      <alignment vertical="center"/>
    </xf>
    <xf numFmtId="0" fontId="25" fillId="0" borderId="0" xfId="3" applyFont="1" applyFill="1" applyAlignment="1">
      <alignment vertical="center"/>
    </xf>
    <xf numFmtId="10" fontId="25" fillId="0" borderId="0" xfId="4" applyNumberFormat="1" applyFont="1" applyFill="1" applyAlignment="1">
      <alignment vertical="center"/>
    </xf>
    <xf numFmtId="43" fontId="25" fillId="0" borderId="0" xfId="5" applyFont="1" applyFill="1" applyAlignment="1">
      <alignment vertical="center"/>
    </xf>
    <xf numFmtId="0" fontId="2" fillId="0" borderId="0" xfId="3" applyFont="1" applyFill="1" applyAlignment="1">
      <alignment vertical="center"/>
    </xf>
    <xf numFmtId="10" fontId="0" fillId="0" borderId="0" xfId="4" applyNumberFormat="1" applyFont="1" applyFill="1" applyAlignment="1">
      <alignment vertical="center"/>
    </xf>
    <xf numFmtId="43" fontId="0" fillId="0" borderId="0" xfId="5" applyFont="1" applyFill="1" applyAlignment="1">
      <alignment vertical="center"/>
    </xf>
    <xf numFmtId="0" fontId="3" fillId="0" borderId="5" xfId="3" applyFont="1" applyFill="1" applyBorder="1" applyAlignment="1">
      <alignment horizontal="center" vertical="center" wrapText="1"/>
    </xf>
    <xf numFmtId="10" fontId="3" fillId="0" borderId="13" xfId="4" applyNumberFormat="1" applyFont="1" applyFill="1" applyBorder="1" applyAlignment="1">
      <alignment horizontal="center" vertical="center" wrapText="1"/>
    </xf>
    <xf numFmtId="43" fontId="3" fillId="0" borderId="13" xfId="5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left" vertical="center" wrapText="1"/>
    </xf>
    <xf numFmtId="0" fontId="2" fillId="0" borderId="13" xfId="3" applyFont="1" applyFill="1" applyBorder="1" applyAlignment="1">
      <alignment vertical="center"/>
    </xf>
    <xf numFmtId="43" fontId="0" fillId="0" borderId="13" xfId="5" applyFont="1" applyFill="1" applyBorder="1" applyAlignment="1">
      <alignment vertical="center"/>
    </xf>
    <xf numFmtId="15" fontId="2" fillId="0" borderId="13" xfId="3" applyNumberFormat="1" applyFont="1" applyFill="1" applyBorder="1" applyAlignment="1">
      <alignment horizontal="center" vertical="center"/>
    </xf>
    <xf numFmtId="10" fontId="0" fillId="0" borderId="13" xfId="4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43" fontId="25" fillId="3" borderId="0" xfId="5" applyFont="1" applyFill="1" applyAlignment="1">
      <alignment vertical="center"/>
    </xf>
    <xf numFmtId="43" fontId="25" fillId="0" borderId="0" xfId="3" applyNumberFormat="1" applyFont="1" applyFill="1" applyAlignment="1">
      <alignment vertical="center"/>
    </xf>
    <xf numFmtId="0" fontId="2" fillId="0" borderId="13" xfId="3" applyFont="1" applyFill="1" applyBorder="1" applyAlignment="1">
      <alignment horizontal="left" vertical="center"/>
    </xf>
    <xf numFmtId="43" fontId="0" fillId="0" borderId="13" xfId="5" applyFont="1" applyFill="1" applyBorder="1" applyAlignment="1">
      <alignment horizontal="center" vertical="center"/>
    </xf>
    <xf numFmtId="49" fontId="2" fillId="0" borderId="13" xfId="3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 wrapText="1"/>
    </xf>
    <xf numFmtId="15" fontId="2" fillId="0" borderId="13" xfId="3" quotePrefix="1" applyNumberFormat="1" applyFont="1" applyFill="1" applyBorder="1" applyAlignment="1">
      <alignment horizontal="center" vertical="center"/>
    </xf>
    <xf numFmtId="15" fontId="2" fillId="0" borderId="13" xfId="3" applyNumberFormat="1" applyFont="1" applyFill="1" applyBorder="1" applyAlignment="1">
      <alignment horizontal="center" vertical="center" wrapText="1"/>
    </xf>
    <xf numFmtId="49" fontId="2" fillId="0" borderId="13" xfId="3" applyNumberFormat="1" applyFont="1" applyFill="1" applyBorder="1" applyAlignment="1">
      <alignment horizontal="center" vertical="center" wrapText="1"/>
    </xf>
    <xf numFmtId="0" fontId="2" fillId="0" borderId="18" xfId="3" applyFont="1" applyFill="1" applyBorder="1" applyAlignment="1">
      <alignment horizontal="left" vertical="center" wrapText="1"/>
    </xf>
    <xf numFmtId="0" fontId="2" fillId="0" borderId="12" xfId="3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 wrapText="1"/>
    </xf>
    <xf numFmtId="43" fontId="0" fillId="0" borderId="12" xfId="5" applyFont="1" applyFill="1" applyBorder="1" applyAlignment="1">
      <alignment vertical="center"/>
    </xf>
    <xf numFmtId="2" fontId="2" fillId="0" borderId="12" xfId="3" applyNumberFormat="1" applyFont="1" applyFill="1" applyBorder="1" applyAlignment="1">
      <alignment horizontal="center" vertical="center" wrapText="1"/>
    </xf>
    <xf numFmtId="49" fontId="2" fillId="0" borderId="12" xfId="3" applyNumberFormat="1" applyFont="1" applyFill="1" applyBorder="1" applyAlignment="1">
      <alignment horizontal="center" vertical="center" wrapText="1"/>
    </xf>
    <xf numFmtId="0" fontId="3" fillId="0" borderId="18" xfId="3" applyFont="1" applyFill="1" applyBorder="1" applyAlignment="1">
      <alignment horizontal="left" vertical="center"/>
    </xf>
    <xf numFmtId="0" fontId="2" fillId="0" borderId="18" xfId="3" applyFont="1" applyFill="1" applyBorder="1" applyAlignment="1">
      <alignment vertical="center"/>
    </xf>
    <xf numFmtId="43" fontId="0" fillId="0" borderId="19" xfId="5" applyFont="1" applyFill="1" applyBorder="1" applyAlignment="1">
      <alignment vertical="center"/>
    </xf>
    <xf numFmtId="0" fontId="2" fillId="0" borderId="17" xfId="3" applyFont="1" applyFill="1" applyBorder="1" applyAlignment="1">
      <alignment vertical="center"/>
    </xf>
    <xf numFmtId="10" fontId="0" fillId="0" borderId="18" xfId="4" applyNumberFormat="1" applyFont="1" applyFill="1" applyBorder="1" applyAlignment="1">
      <alignment horizontal="center" vertical="center"/>
    </xf>
    <xf numFmtId="43" fontId="0" fillId="0" borderId="18" xfId="5" applyFont="1" applyFill="1" applyBorder="1" applyAlignment="1">
      <alignment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vertical="center"/>
    </xf>
    <xf numFmtId="15" fontId="2" fillId="0" borderId="5" xfId="3" applyNumberFormat="1" applyFont="1" applyFill="1" applyBorder="1" applyAlignment="1">
      <alignment horizontal="center" vertical="center"/>
    </xf>
    <xf numFmtId="0" fontId="2" fillId="0" borderId="5" xfId="3" applyFont="1" applyFill="1" applyBorder="1" applyAlignment="1">
      <alignment vertical="center"/>
    </xf>
    <xf numFmtId="10" fontId="0" fillId="0" borderId="5" xfId="4" applyNumberFormat="1" applyFont="1" applyFill="1" applyBorder="1" applyAlignment="1">
      <alignment vertical="center"/>
    </xf>
    <xf numFmtId="0" fontId="3" fillId="0" borderId="13" xfId="3" applyFont="1" applyFill="1" applyBorder="1" applyAlignment="1">
      <alignment vertical="center" wrapText="1"/>
    </xf>
    <xf numFmtId="0" fontId="2" fillId="0" borderId="5" xfId="3" applyFont="1" applyFill="1" applyBorder="1" applyAlignment="1">
      <alignment horizontal="left" vertical="center"/>
    </xf>
    <xf numFmtId="0" fontId="2" fillId="0" borderId="17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left" vertical="center"/>
    </xf>
    <xf numFmtId="0" fontId="2" fillId="0" borderId="21" xfId="3" applyFont="1" applyFill="1" applyBorder="1" applyAlignment="1">
      <alignment vertical="center"/>
    </xf>
    <xf numFmtId="0" fontId="2" fillId="0" borderId="12" xfId="3" applyFont="1" applyFill="1" applyBorder="1" applyAlignment="1">
      <alignment horizontal="left" vertical="center" wrapText="1"/>
    </xf>
    <xf numFmtId="0" fontId="25" fillId="0" borderId="13" xfId="3" applyFont="1" applyFill="1" applyBorder="1" applyAlignment="1">
      <alignment vertical="center"/>
    </xf>
    <xf numFmtId="0" fontId="2" fillId="0" borderId="13" xfId="3" applyFont="1" applyFill="1" applyBorder="1" applyAlignment="1">
      <alignment vertical="center" wrapText="1"/>
    </xf>
    <xf numFmtId="0" fontId="3" fillId="0" borderId="5" xfId="3" applyFont="1" applyFill="1" applyBorder="1" applyAlignment="1">
      <alignment vertical="center"/>
    </xf>
    <xf numFmtId="0" fontId="2" fillId="0" borderId="5" xfId="3" applyFont="1" applyFill="1" applyBorder="1" applyAlignment="1">
      <alignment horizontal="center" vertical="center" wrapText="1"/>
    </xf>
    <xf numFmtId="14" fontId="2" fillId="0" borderId="18" xfId="3" applyNumberFormat="1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vertical="center"/>
    </xf>
    <xf numFmtId="0" fontId="3" fillId="0" borderId="13" xfId="3" applyFont="1" applyFill="1" applyBorder="1" applyAlignment="1">
      <alignment horizontal="left" vertical="center" wrapText="1"/>
    </xf>
    <xf numFmtId="0" fontId="30" fillId="0" borderId="13" xfId="3" applyFont="1" applyFill="1" applyBorder="1" applyAlignment="1">
      <alignment horizontal="left"/>
    </xf>
    <xf numFmtId="0" fontId="31" fillId="0" borderId="13" xfId="3" applyFont="1" applyFill="1" applyBorder="1" applyAlignment="1">
      <alignment horizontal="left" wrapText="1"/>
    </xf>
    <xf numFmtId="49" fontId="2" fillId="0" borderId="13" xfId="3" quotePrefix="1" applyNumberFormat="1" applyFont="1" applyFill="1" applyBorder="1" applyAlignment="1">
      <alignment horizontal="center" vertical="center" wrapText="1"/>
    </xf>
    <xf numFmtId="0" fontId="30" fillId="0" borderId="13" xfId="3" applyFont="1" applyFill="1" applyBorder="1" applyAlignment="1">
      <alignment horizontal="left" wrapText="1"/>
    </xf>
    <xf numFmtId="0" fontId="2" fillId="0" borderId="5" xfId="3" applyFont="1" applyFill="1" applyBorder="1" applyAlignment="1">
      <alignment vertical="center" wrapText="1"/>
    </xf>
    <xf numFmtId="17" fontId="2" fillId="0" borderId="13" xfId="3" quotePrefix="1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 wrapText="1"/>
    </xf>
    <xf numFmtId="43" fontId="0" fillId="0" borderId="0" xfId="5" applyFont="1" applyFill="1" applyBorder="1" applyAlignment="1">
      <alignment horizontal="center" vertical="center"/>
    </xf>
    <xf numFmtId="49" fontId="2" fillId="0" borderId="0" xfId="3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vertical="center"/>
    </xf>
    <xf numFmtId="10" fontId="0" fillId="0" borderId="0" xfId="4" applyNumberFormat="1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32" fillId="0" borderId="0" xfId="6" applyFont="1" applyFill="1" applyBorder="1" applyAlignment="1">
      <alignment vertical="center"/>
    </xf>
    <xf numFmtId="0" fontId="33" fillId="0" borderId="0" xfId="3" applyFont="1"/>
    <xf numFmtId="43" fontId="33" fillId="0" borderId="0" xfId="5" applyFont="1"/>
    <xf numFmtId="43" fontId="34" fillId="0" borderId="0" xfId="5" applyFont="1"/>
    <xf numFmtId="0" fontId="35" fillId="0" borderId="0" xfId="3" applyFont="1"/>
    <xf numFmtId="0" fontId="26" fillId="0" borderId="0" xfId="3" applyFont="1"/>
    <xf numFmtId="0" fontId="36" fillId="0" borderId="34" xfId="3" applyFont="1" applyBorder="1"/>
    <xf numFmtId="43" fontId="37" fillId="0" borderId="9" xfId="5" applyFont="1" applyBorder="1"/>
    <xf numFmtId="43" fontId="37" fillId="0" borderId="21" xfId="5" applyFont="1" applyBorder="1"/>
    <xf numFmtId="0" fontId="37" fillId="0" borderId="0" xfId="3" applyFont="1"/>
    <xf numFmtId="0" fontId="3" fillId="0" borderId="5" xfId="3" applyFont="1" applyBorder="1" applyAlignment="1">
      <alignment horizontal="center"/>
    </xf>
    <xf numFmtId="43" fontId="3" fillId="0" borderId="5" xfId="5" applyFont="1" applyBorder="1" applyAlignment="1">
      <alignment horizontal="center"/>
    </xf>
    <xf numFmtId="43" fontId="3" fillId="0" borderId="5" xfId="5" applyFont="1" applyBorder="1" applyAlignment="1"/>
    <xf numFmtId="0" fontId="2" fillId="0" borderId="0" xfId="3" applyFont="1"/>
    <xf numFmtId="0" fontId="3" fillId="0" borderId="18" xfId="3" applyFont="1" applyBorder="1" applyAlignment="1">
      <alignment horizontal="center"/>
    </xf>
    <xf numFmtId="43" fontId="3" fillId="0" borderId="18" xfId="5" applyFont="1" applyBorder="1" applyAlignment="1">
      <alignment horizontal="center"/>
    </xf>
    <xf numFmtId="43" fontId="3" fillId="0" borderId="18" xfId="5" applyFont="1" applyBorder="1" applyAlignment="1"/>
    <xf numFmtId="0" fontId="3" fillId="0" borderId="35" xfId="3" applyFont="1" applyBorder="1" applyAlignment="1">
      <alignment horizontal="center"/>
    </xf>
    <xf numFmtId="43" fontId="3" fillId="0" borderId="35" xfId="5" applyFont="1" applyBorder="1" applyAlignment="1"/>
    <xf numFmtId="43" fontId="3" fillId="0" borderId="35" xfId="5" applyFont="1" applyBorder="1" applyAlignment="1">
      <alignment horizontal="center"/>
    </xf>
    <xf numFmtId="43" fontId="3" fillId="0" borderId="13" xfId="5" applyFont="1" applyBorder="1" applyAlignment="1">
      <alignment horizontal="center" vertical="center" wrapText="1"/>
    </xf>
    <xf numFmtId="0" fontId="38" fillId="0" borderId="13" xfId="3" quotePrefix="1" applyFont="1" applyBorder="1" applyAlignment="1">
      <alignment horizontal="left"/>
    </xf>
    <xf numFmtId="43" fontId="0" fillId="0" borderId="13" xfId="5" applyFont="1" applyBorder="1"/>
    <xf numFmtId="166" fontId="0" fillId="0" borderId="13" xfId="5" applyNumberFormat="1" applyFont="1" applyBorder="1" applyAlignment="1">
      <alignment horizontal="left"/>
    </xf>
    <xf numFmtId="0" fontId="3" fillId="3" borderId="13" xfId="3" applyFont="1" applyFill="1" applyBorder="1" applyAlignment="1">
      <alignment horizontal="center"/>
    </xf>
    <xf numFmtId="43" fontId="3" fillId="3" borderId="13" xfId="5" applyFont="1" applyFill="1" applyBorder="1"/>
    <xf numFmtId="43" fontId="3" fillId="4" borderId="0" xfId="5" applyFont="1" applyFill="1"/>
    <xf numFmtId="43" fontId="0" fillId="0" borderId="0" xfId="5" applyFont="1"/>
    <xf numFmtId="43" fontId="2" fillId="0" borderId="0" xfId="3" applyNumberFormat="1" applyFont="1"/>
    <xf numFmtId="43" fontId="39" fillId="0" borderId="0" xfId="5" applyFont="1" applyAlignment="1">
      <alignment horizontal="left"/>
    </xf>
    <xf numFmtId="43" fontId="25" fillId="0" borderId="0" xfId="5" applyFont="1" applyAlignment="1">
      <alignment horizontal="center"/>
    </xf>
    <xf numFmtId="0" fontId="34" fillId="0" borderId="0" xfId="3" applyFont="1"/>
    <xf numFmtId="0" fontId="40" fillId="0" borderId="0" xfId="0" applyFont="1"/>
    <xf numFmtId="164" fontId="40" fillId="0" borderId="0" xfId="1" applyFont="1" applyFill="1"/>
    <xf numFmtId="0" fontId="41" fillId="0" borderId="0" xfId="0" applyFont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/>
    <xf numFmtId="164" fontId="42" fillId="0" borderId="0" xfId="1" applyFont="1" applyFill="1"/>
    <xf numFmtId="43" fontId="40" fillId="0" borderId="0" xfId="0" applyNumberFormat="1" applyFont="1"/>
    <xf numFmtId="164" fontId="40" fillId="0" borderId="0" xfId="1" applyFont="1"/>
    <xf numFmtId="164" fontId="40" fillId="0" borderId="30" xfId="1" applyFont="1" applyFill="1" applyBorder="1"/>
    <xf numFmtId="164" fontId="0" fillId="0" borderId="0" xfId="1" applyFont="1" applyFill="1"/>
    <xf numFmtId="164" fontId="40" fillId="0" borderId="0" xfId="1" applyFont="1" applyFill="1" applyBorder="1"/>
    <xf numFmtId="43" fontId="42" fillId="0" borderId="0" xfId="0" applyNumberFormat="1" applyFont="1"/>
    <xf numFmtId="0" fontId="40" fillId="0" borderId="0" xfId="0" applyFont="1" applyAlignment="1"/>
    <xf numFmtId="164" fontId="40" fillId="0" borderId="0" xfId="1" applyFont="1" applyAlignment="1"/>
    <xf numFmtId="164" fontId="40" fillId="0" borderId="0" xfId="1" applyFont="1" applyBorder="1" applyAlignment="1"/>
    <xf numFmtId="164" fontId="40" fillId="0" borderId="9" xfId="1" applyFont="1" applyBorder="1" applyAlignment="1"/>
    <xf numFmtId="164" fontId="40" fillId="0" borderId="9" xfId="1" applyFont="1" applyFill="1" applyBorder="1"/>
    <xf numFmtId="0" fontId="0" fillId="0" borderId="0" xfId="0" applyAlignment="1"/>
    <xf numFmtId="164" fontId="0" fillId="0" borderId="0" xfId="1" applyFont="1" applyAlignment="1"/>
    <xf numFmtId="164" fontId="0" fillId="0" borderId="9" xfId="1" applyFont="1" applyBorder="1" applyAlignment="1"/>
    <xf numFmtId="164" fontId="0" fillId="0" borderId="0" xfId="1" applyFont="1"/>
    <xf numFmtId="164" fontId="0" fillId="0" borderId="30" xfId="1" applyFont="1" applyBorder="1" applyAlignment="1"/>
    <xf numFmtId="0" fontId="42" fillId="0" borderId="0" xfId="0" applyFont="1" applyAlignment="1"/>
    <xf numFmtId="0" fontId="0" fillId="0" borderId="0" xfId="0" applyBorder="1" applyAlignment="1"/>
    <xf numFmtId="164" fontId="3" fillId="0" borderId="0" xfId="1" applyFont="1" applyBorder="1"/>
    <xf numFmtId="43" fontId="42" fillId="0" borderId="0" xfId="0" applyNumberFormat="1" applyFont="1" applyBorder="1"/>
    <xf numFmtId="43" fontId="42" fillId="0" borderId="9" xfId="0" applyNumberFormat="1" applyFont="1" applyBorder="1"/>
    <xf numFmtId="43" fontId="42" fillId="0" borderId="36" xfId="0" applyNumberFormat="1" applyFont="1" applyBorder="1"/>
    <xf numFmtId="43" fontId="40" fillId="0" borderId="0" xfId="0" applyNumberFormat="1" applyFont="1" applyBorder="1"/>
    <xf numFmtId="0" fontId="43" fillId="0" borderId="0" xfId="0" applyFont="1"/>
    <xf numFmtId="164" fontId="43" fillId="0" borderId="0" xfId="1" applyFont="1" applyFill="1"/>
    <xf numFmtId="43" fontId="43" fillId="0" borderId="0" xfId="0" applyNumberFormat="1" applyFont="1" applyBorder="1"/>
    <xf numFmtId="0" fontId="43" fillId="0" borderId="0" xfId="0" applyFont="1" applyAlignment="1"/>
    <xf numFmtId="0" fontId="43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31" fillId="0" borderId="0" xfId="0" applyFont="1"/>
    <xf numFmtId="0" fontId="43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top" wrapText="1"/>
    </xf>
    <xf numFmtId="164" fontId="7" fillId="2" borderId="11" xfId="1" applyFont="1" applyFill="1" applyBorder="1" applyAlignment="1">
      <alignment horizontal="center" vertical="top" wrapText="1"/>
    </xf>
    <xf numFmtId="164" fontId="7" fillId="2" borderId="2" xfId="1" applyFont="1" applyFill="1" applyBorder="1" applyAlignment="1">
      <alignment horizontal="center" vertical="top" wrapText="1"/>
    </xf>
    <xf numFmtId="164" fontId="7" fillId="2" borderId="9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164" fontId="7" fillId="2" borderId="1" xfId="1" applyFont="1" applyFill="1" applyBorder="1" applyAlignment="1">
      <alignment horizontal="center" vertical="top" wrapText="1"/>
    </xf>
    <xf numFmtId="164" fontId="7" fillId="2" borderId="8" xfId="1" applyFont="1" applyFill="1" applyBorder="1" applyAlignment="1">
      <alignment horizontal="center" vertical="top" wrapText="1"/>
    </xf>
    <xf numFmtId="164" fontId="7" fillId="2" borderId="5" xfId="1" applyFont="1" applyFill="1" applyBorder="1" applyAlignment="1">
      <alignment horizontal="center" vertical="center" wrapText="1" shrinkToFit="1"/>
    </xf>
    <xf numFmtId="164" fontId="7" fillId="2" borderId="12" xfId="1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wrapText="1"/>
    </xf>
    <xf numFmtId="0" fontId="9" fillId="0" borderId="1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26" fillId="0" borderId="0" xfId="3" applyFont="1" applyFill="1" applyAlignment="1">
      <alignment horizontal="center" vertical="center"/>
    </xf>
    <xf numFmtId="0" fontId="3" fillId="0" borderId="5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29" fillId="0" borderId="5" xfId="3" applyFont="1" applyFill="1" applyBorder="1" applyAlignment="1">
      <alignment horizontal="center" vertical="center" wrapText="1"/>
    </xf>
    <xf numFmtId="0" fontId="29" fillId="0" borderId="12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10" fontId="0" fillId="0" borderId="5" xfId="4" applyNumberFormat="1" applyFont="1" applyFill="1" applyBorder="1" applyAlignment="1">
      <alignment horizontal="center" vertical="center"/>
    </xf>
    <xf numFmtId="10" fontId="0" fillId="0" borderId="12" xfId="4" applyNumberFormat="1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left" vertical="center" wrapText="1"/>
    </xf>
    <xf numFmtId="0" fontId="2" fillId="0" borderId="18" xfId="3" applyFont="1" applyFill="1" applyBorder="1" applyAlignment="1">
      <alignment horizontal="left" vertical="center" wrapText="1"/>
    </xf>
    <xf numFmtId="0" fontId="2" fillId="0" borderId="12" xfId="3" applyFont="1" applyFill="1" applyBorder="1" applyAlignment="1">
      <alignment horizontal="left" vertical="center" wrapText="1"/>
    </xf>
    <xf numFmtId="2" fontId="2" fillId="0" borderId="5" xfId="3" applyNumberFormat="1" applyFont="1" applyFill="1" applyBorder="1" applyAlignment="1">
      <alignment horizontal="center" vertical="center" wrapText="1"/>
    </xf>
    <xf numFmtId="2" fontId="2" fillId="0" borderId="18" xfId="3" applyNumberFormat="1" applyFont="1" applyFill="1" applyBorder="1" applyAlignment="1">
      <alignment horizontal="center" vertical="center" wrapText="1"/>
    </xf>
    <xf numFmtId="2" fontId="2" fillId="0" borderId="12" xfId="3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 wrapText="1"/>
    </xf>
    <xf numFmtId="0" fontId="3" fillId="0" borderId="9" xfId="3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center" vertical="center"/>
    </xf>
    <xf numFmtId="43" fontId="25" fillId="0" borderId="0" xfId="5" applyFont="1" applyAlignment="1">
      <alignment horizontal="center"/>
    </xf>
    <xf numFmtId="0" fontId="26" fillId="0" borderId="33" xfId="3" applyFont="1" applyBorder="1" applyAlignment="1">
      <alignment horizontal="center"/>
    </xf>
    <xf numFmtId="0" fontId="26" fillId="0" borderId="32" xfId="3" applyFont="1" applyBorder="1" applyAlignment="1">
      <alignment horizontal="center"/>
    </xf>
    <xf numFmtId="0" fontId="26" fillId="0" borderId="16" xfId="3" applyFont="1" applyBorder="1" applyAlignment="1">
      <alignment horizontal="center"/>
    </xf>
    <xf numFmtId="0" fontId="26" fillId="0" borderId="19" xfId="3" applyFont="1" applyBorder="1" applyAlignment="1">
      <alignment horizontal="center"/>
    </xf>
    <xf numFmtId="0" fontId="26" fillId="0" borderId="0" xfId="3" applyFont="1" applyBorder="1" applyAlignment="1">
      <alignment horizontal="center"/>
    </xf>
    <xf numFmtId="0" fontId="26" fillId="0" borderId="17" xfId="3" applyFont="1" applyBorder="1" applyAlignment="1">
      <alignment horizontal="center"/>
    </xf>
    <xf numFmtId="43" fontId="3" fillId="0" borderId="6" xfId="5" applyFont="1" applyBorder="1" applyAlignment="1">
      <alignment horizontal="center"/>
    </xf>
    <xf numFmtId="43" fontId="3" fillId="0" borderId="30" xfId="5" applyFont="1" applyBorder="1" applyAlignment="1">
      <alignment horizontal="center"/>
    </xf>
    <xf numFmtId="43" fontId="3" fillId="0" borderId="7" xfId="5" applyFont="1" applyBorder="1" applyAlignment="1">
      <alignment horizontal="center"/>
    </xf>
    <xf numFmtId="43" fontId="39" fillId="0" borderId="0" xfId="5" applyFont="1" applyAlignment="1">
      <alignment horizontal="center"/>
    </xf>
    <xf numFmtId="0" fontId="43" fillId="0" borderId="0" xfId="0" applyFont="1" applyAlignment="1">
      <alignment horizontal="center"/>
    </xf>
    <xf numFmtId="164" fontId="43" fillId="0" borderId="0" xfId="1" applyFont="1" applyFill="1" applyAlignment="1">
      <alignment horizont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164" fontId="44" fillId="0" borderId="0" xfId="1" applyFont="1" applyFill="1" applyAlignment="1">
      <alignment horizontal="center"/>
    </xf>
    <xf numFmtId="0" fontId="35" fillId="0" borderId="0" xfId="7" applyFont="1" applyAlignment="1">
      <alignment horizontal="center"/>
    </xf>
    <xf numFmtId="0" fontId="35" fillId="0" borderId="0" xfId="7" applyFont="1" applyAlignment="1">
      <alignment horizontal="center"/>
    </xf>
    <xf numFmtId="0" fontId="35" fillId="0" borderId="0" xfId="7" applyFont="1"/>
    <xf numFmtId="43" fontId="35" fillId="0" borderId="0" xfId="8" applyFont="1" applyBorder="1"/>
    <xf numFmtId="43" fontId="45" fillId="0" borderId="0" xfId="8" applyFont="1"/>
    <xf numFmtId="0" fontId="35" fillId="0" borderId="0" xfId="7" applyNumberFormat="1" applyFont="1"/>
    <xf numFmtId="0" fontId="33" fillId="0" borderId="0" xfId="7" applyFont="1"/>
    <xf numFmtId="43" fontId="33" fillId="0" borderId="0" xfId="8" applyFont="1" applyBorder="1"/>
    <xf numFmtId="43" fontId="46" fillId="0" borderId="0" xfId="8" applyFont="1"/>
    <xf numFmtId="0" fontId="33" fillId="0" borderId="0" xfId="7" applyNumberFormat="1" applyFont="1"/>
    <xf numFmtId="43" fontId="33" fillId="0" borderId="0" xfId="8" applyFont="1"/>
    <xf numFmtId="0" fontId="35" fillId="0" borderId="37" xfId="7" applyFont="1" applyBorder="1" applyAlignment="1">
      <alignment horizontal="center" vertical="center"/>
    </xf>
    <xf numFmtId="43" fontId="35" fillId="0" borderId="37" xfId="8" applyFont="1" applyBorder="1" applyAlignment="1">
      <alignment horizontal="center" vertical="center" wrapText="1"/>
    </xf>
    <xf numFmtId="0" fontId="35" fillId="0" borderId="37" xfId="7" applyFont="1" applyBorder="1" applyAlignment="1">
      <alignment horizontal="center" vertical="center" wrapText="1"/>
    </xf>
    <xf numFmtId="0" fontId="35" fillId="0" borderId="0" xfId="7" applyFont="1" applyBorder="1" applyAlignment="1">
      <alignment horizontal="center" vertical="center" wrapText="1"/>
    </xf>
    <xf numFmtId="0" fontId="35" fillId="0" borderId="37" xfId="7" applyFont="1" applyBorder="1"/>
    <xf numFmtId="43" fontId="33" fillId="0" borderId="37" xfId="8" applyFont="1" applyBorder="1"/>
    <xf numFmtId="0" fontId="33" fillId="0" borderId="37" xfId="7" applyFont="1" applyBorder="1"/>
    <xf numFmtId="0" fontId="33" fillId="0" borderId="0" xfId="7" applyFont="1" applyBorder="1"/>
    <xf numFmtId="43" fontId="33" fillId="0" borderId="37" xfId="7" applyNumberFormat="1" applyFont="1" applyBorder="1"/>
    <xf numFmtId="43" fontId="33" fillId="0" borderId="0" xfId="7" applyNumberFormat="1" applyFont="1" applyBorder="1"/>
    <xf numFmtId="43" fontId="33" fillId="0" borderId="0" xfId="7" applyNumberFormat="1" applyFont="1"/>
    <xf numFmtId="0" fontId="33" fillId="0" borderId="37" xfId="7" applyFont="1" applyBorder="1" applyAlignment="1">
      <alignment horizontal="center"/>
    </xf>
    <xf numFmtId="0" fontId="33" fillId="0" borderId="37" xfId="7" applyFont="1" applyBorder="1" applyAlignment="1">
      <alignment vertical="center" wrapText="1"/>
    </xf>
    <xf numFmtId="0" fontId="33" fillId="0" borderId="37" xfId="7" applyFont="1" applyBorder="1" applyAlignment="1">
      <alignment horizontal="center" vertical="center" wrapText="1"/>
    </xf>
    <xf numFmtId="43" fontId="47" fillId="0" borderId="0" xfId="8" applyFont="1"/>
    <xf numFmtId="43" fontId="46" fillId="0" borderId="0" xfId="8" applyFont="1" applyFill="1" applyBorder="1"/>
    <xf numFmtId="0" fontId="46" fillId="0" borderId="37" xfId="7" applyFont="1" applyBorder="1" applyAlignment="1">
      <alignment horizontal="left" vertical="center" wrapText="1"/>
    </xf>
    <xf numFmtId="43" fontId="46" fillId="0" borderId="37" xfId="8" applyFont="1" applyBorder="1"/>
    <xf numFmtId="0" fontId="46" fillId="0" borderId="37" xfId="7" applyFont="1" applyBorder="1"/>
    <xf numFmtId="43" fontId="46" fillId="0" borderId="37" xfId="7" applyNumberFormat="1" applyFont="1" applyBorder="1"/>
    <xf numFmtId="43" fontId="46" fillId="0" borderId="0" xfId="7" applyNumberFormat="1" applyFont="1" applyBorder="1"/>
    <xf numFmtId="0" fontId="46" fillId="0" borderId="0" xfId="7" applyFont="1"/>
    <xf numFmtId="43" fontId="46" fillId="0" borderId="0" xfId="8" applyFont="1" applyBorder="1"/>
    <xf numFmtId="0" fontId="46" fillId="0" borderId="0" xfId="7" applyNumberFormat="1" applyFont="1"/>
    <xf numFmtId="0" fontId="45" fillId="0" borderId="37" xfId="7" applyFont="1" applyBorder="1"/>
    <xf numFmtId="43" fontId="45" fillId="0" borderId="37" xfId="8" applyFont="1" applyBorder="1"/>
    <xf numFmtId="43" fontId="45" fillId="0" borderId="37" xfId="7" applyNumberFormat="1" applyFont="1" applyBorder="1"/>
    <xf numFmtId="43" fontId="45" fillId="0" borderId="0" xfId="7" applyNumberFormat="1" applyFont="1" applyBorder="1"/>
    <xf numFmtId="0" fontId="46" fillId="0" borderId="0" xfId="7" applyFont="1" applyBorder="1"/>
    <xf numFmtId="0" fontId="46" fillId="0" borderId="37" xfId="7" applyFont="1" applyBorder="1" applyAlignment="1">
      <alignment horizontal="left" vertical="top"/>
    </xf>
    <xf numFmtId="43" fontId="48" fillId="0" borderId="0" xfId="8" applyFont="1" applyFill="1" applyBorder="1" applyAlignment="1">
      <alignment horizontal="center" vertical="center"/>
    </xf>
    <xf numFmtId="43" fontId="49" fillId="0" borderId="37" xfId="8" applyFont="1" applyFill="1" applyBorder="1" applyAlignment="1">
      <alignment horizontal="center" vertical="center"/>
    </xf>
    <xf numFmtId="43" fontId="50" fillId="0" borderId="0" xfId="7" applyNumberFormat="1" applyFont="1" applyBorder="1"/>
    <xf numFmtId="43" fontId="50" fillId="0" borderId="0" xfId="8" applyFont="1"/>
    <xf numFmtId="43" fontId="51" fillId="0" borderId="0" xfId="8" applyFont="1" applyFill="1" applyBorder="1" applyAlignment="1">
      <alignment horizontal="center" vertical="center"/>
    </xf>
    <xf numFmtId="43" fontId="50" fillId="0" borderId="0" xfId="7" applyNumberFormat="1" applyFont="1"/>
    <xf numFmtId="43" fontId="46" fillId="0" borderId="0" xfId="7" applyNumberFormat="1" applyFont="1"/>
    <xf numFmtId="43" fontId="49" fillId="0" borderId="0" xfId="8" applyFont="1" applyFill="1" applyBorder="1" applyAlignment="1">
      <alignment horizontal="center" vertical="center"/>
    </xf>
    <xf numFmtId="43" fontId="50" fillId="0" borderId="0" xfId="8" applyFont="1" applyBorder="1"/>
    <xf numFmtId="43" fontId="46" fillId="0" borderId="0" xfId="8" applyFont="1" applyFill="1"/>
    <xf numFmtId="43" fontId="48" fillId="0" borderId="0" xfId="8" applyFont="1" applyFill="1" applyAlignment="1">
      <alignment vertical="center"/>
    </xf>
    <xf numFmtId="43" fontId="48" fillId="0" borderId="0" xfId="8" applyFont="1" applyAlignment="1">
      <alignment vertical="center"/>
    </xf>
    <xf numFmtId="43" fontId="48" fillId="0" borderId="0" xfId="8" applyFont="1" applyFill="1" applyBorder="1" applyAlignment="1">
      <alignment horizontal="center" vertical="center" wrapText="1"/>
    </xf>
    <xf numFmtId="43" fontId="49" fillId="0" borderId="0" xfId="8" applyFont="1" applyFill="1" applyBorder="1" applyAlignment="1">
      <alignment horizontal="center" vertical="center" wrapText="1"/>
    </xf>
    <xf numFmtId="43" fontId="46" fillId="0" borderId="0" xfId="8" applyFont="1" applyFill="1" applyBorder="1" applyAlignment="1">
      <alignment horizontal="center" vertical="center" wrapText="1"/>
    </xf>
    <xf numFmtId="43" fontId="46" fillId="3" borderId="0" xfId="8" applyFont="1" applyFill="1"/>
    <xf numFmtId="43" fontId="48" fillId="0" borderId="0" xfId="8" applyFont="1"/>
    <xf numFmtId="43" fontId="52" fillId="0" borderId="0" xfId="8" applyFont="1" applyFill="1" applyBorder="1" applyAlignment="1">
      <alignment horizontal="center" vertical="center" wrapText="1"/>
    </xf>
    <xf numFmtId="0" fontId="45" fillId="0" borderId="0" xfId="7" applyFont="1" applyBorder="1"/>
    <xf numFmtId="43" fontId="45" fillId="0" borderId="0" xfId="8" applyFont="1" applyBorder="1"/>
    <xf numFmtId="43" fontId="35" fillId="0" borderId="0" xfId="7" applyNumberFormat="1" applyFont="1" applyBorder="1"/>
    <xf numFmtId="0" fontId="33" fillId="0" borderId="0" xfId="7" applyFont="1" applyAlignment="1">
      <alignment horizontal="center"/>
    </xf>
    <xf numFmtId="0" fontId="33" fillId="0" borderId="0" xfId="7" applyFont="1" applyAlignment="1">
      <alignment horizontal="center"/>
    </xf>
  </cellXfs>
  <cellStyles count="9">
    <cellStyle name="Comma" xfId="1" builtinId="3"/>
    <cellStyle name="Comma 2" xfId="5"/>
    <cellStyle name="Comma 3" xfId="8"/>
    <cellStyle name="Normal" xfId="0" builtinId="0"/>
    <cellStyle name="Normal 2" xfId="3"/>
    <cellStyle name="Normal 2 2" xfId="6"/>
    <cellStyle name="Normal 3" xfId="7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BMP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416718</xdr:colOff>
      <xdr:row>46</xdr:row>
      <xdr:rowOff>17009</xdr:rowOff>
    </xdr:from>
    <xdr:to>
      <xdr:col>3</xdr:col>
      <xdr:colOff>1930513</xdr:colOff>
      <xdr:row>48</xdr:row>
      <xdr:rowOff>27214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" y="12799559"/>
          <a:ext cx="1513795" cy="334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265822</xdr:colOff>
      <xdr:row>45</xdr:row>
      <xdr:rowOff>153082</xdr:rowOff>
    </xdr:from>
    <xdr:to>
      <xdr:col>21</xdr:col>
      <xdr:colOff>505988</xdr:colOff>
      <xdr:row>49</xdr:row>
      <xdr:rowOff>124507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122" y="12773707"/>
          <a:ext cx="121171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382843</xdr:colOff>
      <xdr:row>78</xdr:row>
      <xdr:rowOff>285750</xdr:rowOff>
    </xdr:from>
    <xdr:to>
      <xdr:col>9</xdr:col>
      <xdr:colOff>354268</xdr:colOff>
      <xdr:row>80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043" y="185166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78</xdr:row>
      <xdr:rowOff>412443</xdr:rowOff>
    </xdr:from>
    <xdr:to>
      <xdr:col>1</xdr:col>
      <xdr:colOff>1743075</xdr:colOff>
      <xdr:row>79</xdr:row>
      <xdr:rowOff>71284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8643293"/>
          <a:ext cx="1400175" cy="335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325693</xdr:colOff>
      <xdr:row>21</xdr:row>
      <xdr:rowOff>142875</xdr:rowOff>
    </xdr:from>
    <xdr:to>
      <xdr:col>9</xdr:col>
      <xdr:colOff>259018</xdr:colOff>
      <xdr:row>25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68" y="41910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22</xdr:row>
      <xdr:rowOff>40968</xdr:rowOff>
    </xdr:from>
    <xdr:to>
      <xdr:col>1</xdr:col>
      <xdr:colOff>266700</xdr:colOff>
      <xdr:row>24</xdr:row>
      <xdr:rowOff>33184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270068"/>
          <a:ext cx="1400175" cy="335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601918</xdr:colOff>
      <xdr:row>60</xdr:row>
      <xdr:rowOff>0</xdr:rowOff>
    </xdr:from>
    <xdr:to>
      <xdr:col>6</xdr:col>
      <xdr:colOff>468568</xdr:colOff>
      <xdr:row>63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868" y="1148715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59</xdr:row>
      <xdr:rowOff>183843</xdr:rowOff>
    </xdr:from>
    <xdr:to>
      <xdr:col>3</xdr:col>
      <xdr:colOff>38100</xdr:colOff>
      <xdr:row>61</xdr:row>
      <xdr:rowOff>137959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1480493"/>
          <a:ext cx="1400175" cy="3351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923925</xdr:colOff>
      <xdr:row>165</xdr:row>
      <xdr:rowOff>171450</xdr:rowOff>
    </xdr:from>
    <xdr:to>
      <xdr:col>0</xdr:col>
      <xdr:colOff>2400300</xdr:colOff>
      <xdr:row>169</xdr:row>
      <xdr:rowOff>104775</xdr:rowOff>
    </xdr:to>
    <xdr:pic>
      <xdr:nvPicPr>
        <xdr:cNvPr id="2" name="Picture 1" descr="001-012.BMP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6953250"/>
          <a:ext cx="1476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514350</xdr:colOff>
      <xdr:row>166</xdr:row>
      <xdr:rowOff>0</xdr:rowOff>
    </xdr:from>
    <xdr:to>
      <xdr:col>6</xdr:col>
      <xdr:colOff>419100</xdr:colOff>
      <xdr:row>170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6972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166</xdr:row>
      <xdr:rowOff>47625</xdr:rowOff>
    </xdr:from>
    <xdr:to>
      <xdr:col>3</xdr:col>
      <xdr:colOff>523875</xdr:colOff>
      <xdr:row>168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7019925"/>
          <a:ext cx="193357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view="pageBreakPreview" topLeftCell="A26" zoomScale="112" zoomScaleNormal="100" zoomScaleSheetLayoutView="112" workbookViewId="0">
      <selection activeCell="Z50" sqref="Z50"/>
    </sheetView>
  </sheetViews>
  <sheetFormatPr defaultRowHeight="12.75" x14ac:dyDescent="0.2"/>
  <cols>
    <col min="1" max="1" width="2.5703125" style="173" customWidth="1"/>
    <col min="2" max="2" width="4.42578125" style="173" customWidth="1"/>
    <col min="3" max="3" width="3.28515625" style="173" customWidth="1"/>
    <col min="4" max="4" width="35.5703125" style="173" customWidth="1"/>
    <col min="5" max="5" width="12.85546875" style="176" customWidth="1"/>
    <col min="6" max="6" width="19" style="177" customWidth="1"/>
    <col min="7" max="7" width="13.7109375" style="171" hidden="1" customWidth="1"/>
    <col min="8" max="8" width="11.7109375" style="171" hidden="1" customWidth="1"/>
    <col min="9" max="9" width="12.140625" style="171" hidden="1" customWidth="1"/>
    <col min="10" max="11" width="13.42578125" style="171" hidden="1" customWidth="1"/>
    <col min="12" max="13" width="13.5703125" style="171" hidden="1" customWidth="1"/>
    <col min="14" max="14" width="13.7109375" style="171" hidden="1" customWidth="1"/>
    <col min="15" max="15" width="13.5703125" style="171" hidden="1" customWidth="1"/>
    <col min="16" max="16" width="13.28515625" style="171" hidden="1" customWidth="1"/>
    <col min="17" max="17" width="13.42578125" style="171" hidden="1" customWidth="1"/>
    <col min="18" max="18" width="12.5703125" style="171" hidden="1" customWidth="1"/>
    <col min="19" max="19" width="10.7109375" style="155" customWidth="1"/>
    <col min="20" max="20" width="16.140625" style="172" customWidth="1"/>
    <col min="21" max="21" width="14.5703125" style="172" customWidth="1"/>
    <col min="22" max="22" width="18.28515625" style="155" customWidth="1"/>
    <col min="23" max="23" width="13.5703125" style="172" customWidth="1"/>
    <col min="24" max="24" width="14" style="172" customWidth="1"/>
    <col min="25" max="25" width="4" style="1" customWidth="1"/>
    <col min="26" max="26" width="21" style="2" customWidth="1"/>
    <col min="27" max="27" width="23.140625" style="2" customWidth="1"/>
    <col min="28" max="28" width="16.5703125" style="1" customWidth="1"/>
    <col min="29" max="16384" width="9.140625" style="1"/>
  </cols>
  <sheetData>
    <row r="1" spans="1:27" ht="19.5" customHeight="1" x14ac:dyDescent="0.2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</row>
    <row r="2" spans="1:27" ht="19.5" customHeight="1" x14ac:dyDescent="0.25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</row>
    <row r="3" spans="1:27" ht="18" customHeight="1" x14ac:dyDescent="0.25">
      <c r="A3" s="320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</row>
    <row r="5" spans="1:27" s="3" customFormat="1" ht="12.75" customHeight="1" x14ac:dyDescent="0.2">
      <c r="A5" s="321" t="s">
        <v>3</v>
      </c>
      <c r="B5" s="322"/>
      <c r="C5" s="322"/>
      <c r="D5" s="323"/>
      <c r="E5" s="327" t="s">
        <v>4</v>
      </c>
      <c r="F5" s="329" t="s">
        <v>5</v>
      </c>
      <c r="G5" s="331" t="s">
        <v>6</v>
      </c>
      <c r="H5" s="331" t="s">
        <v>7</v>
      </c>
      <c r="I5" s="331" t="s">
        <v>8</v>
      </c>
      <c r="J5" s="333" t="s">
        <v>9</v>
      </c>
      <c r="K5" s="337" t="s">
        <v>10</v>
      </c>
      <c r="L5" s="337" t="s">
        <v>11</v>
      </c>
      <c r="M5" s="337" t="s">
        <v>12</v>
      </c>
      <c r="N5" s="337" t="s">
        <v>13</v>
      </c>
      <c r="O5" s="337" t="s">
        <v>14</v>
      </c>
      <c r="P5" s="337" t="s">
        <v>15</v>
      </c>
      <c r="Q5" s="337" t="s">
        <v>16</v>
      </c>
      <c r="R5" s="337" t="s">
        <v>17</v>
      </c>
      <c r="S5" s="339" t="s">
        <v>18</v>
      </c>
      <c r="T5" s="341" t="s">
        <v>19</v>
      </c>
      <c r="U5" s="347" t="s">
        <v>20</v>
      </c>
      <c r="V5" s="348"/>
      <c r="W5" s="343" t="s">
        <v>21</v>
      </c>
      <c r="X5" s="343" t="s">
        <v>22</v>
      </c>
      <c r="Z5" s="2"/>
      <c r="AA5" s="2"/>
    </row>
    <row r="6" spans="1:27" s="6" customFormat="1" ht="39.75" customHeight="1" x14ac:dyDescent="0.2">
      <c r="A6" s="324"/>
      <c r="B6" s="325"/>
      <c r="C6" s="325"/>
      <c r="D6" s="326"/>
      <c r="E6" s="328"/>
      <c r="F6" s="330"/>
      <c r="G6" s="332"/>
      <c r="H6" s="332"/>
      <c r="I6" s="332"/>
      <c r="J6" s="334"/>
      <c r="K6" s="338"/>
      <c r="L6" s="338"/>
      <c r="M6" s="338"/>
      <c r="N6" s="338"/>
      <c r="O6" s="338"/>
      <c r="P6" s="338"/>
      <c r="Q6" s="338"/>
      <c r="R6" s="338"/>
      <c r="S6" s="340"/>
      <c r="T6" s="342"/>
      <c r="U6" s="4" t="s">
        <v>23</v>
      </c>
      <c r="V6" s="5" t="s">
        <v>24</v>
      </c>
      <c r="W6" s="344"/>
      <c r="X6" s="344"/>
      <c r="Z6" s="7"/>
      <c r="AA6" s="7"/>
    </row>
    <row r="7" spans="1:27" ht="18" x14ac:dyDescent="0.25">
      <c r="A7" s="8" t="s">
        <v>25</v>
      </c>
      <c r="B7" s="9"/>
      <c r="C7" s="9"/>
      <c r="D7" s="10"/>
      <c r="E7" s="11"/>
      <c r="F7" s="12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4"/>
      <c r="T7" s="16"/>
      <c r="U7" s="17"/>
      <c r="V7" s="14"/>
      <c r="W7" s="16"/>
      <c r="X7" s="16"/>
    </row>
    <row r="8" spans="1:27" ht="38.25" customHeight="1" x14ac:dyDescent="0.25">
      <c r="A8" s="8"/>
      <c r="B8" s="335" t="s">
        <v>26</v>
      </c>
      <c r="C8" s="335"/>
      <c r="D8" s="336"/>
      <c r="E8" s="18" t="s">
        <v>27</v>
      </c>
      <c r="F8" s="19">
        <v>10000000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22" t="s">
        <v>28</v>
      </c>
      <c r="U8" s="23">
        <f t="shared" ref="U8:U9" si="0">V8/F8</f>
        <v>0</v>
      </c>
      <c r="V8" s="24">
        <v>0</v>
      </c>
      <c r="W8" s="16"/>
      <c r="X8" s="16"/>
    </row>
    <row r="9" spans="1:27" s="35" customFormat="1" ht="39" customHeight="1" x14ac:dyDescent="0.2">
      <c r="A9" s="25"/>
      <c r="B9" s="26" t="s">
        <v>29</v>
      </c>
      <c r="C9" s="26"/>
      <c r="D9" s="27"/>
      <c r="E9" s="28" t="s">
        <v>27</v>
      </c>
      <c r="F9" s="29">
        <v>20000000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32" t="s">
        <v>28</v>
      </c>
      <c r="U9" s="33">
        <f t="shared" si="0"/>
        <v>4.5108250000000003E-2</v>
      </c>
      <c r="V9" s="34">
        <v>902165</v>
      </c>
      <c r="W9" s="32"/>
      <c r="X9" s="32"/>
      <c r="Z9" s="7"/>
      <c r="AA9" s="7"/>
    </row>
    <row r="10" spans="1:27" ht="18" x14ac:dyDescent="0.25">
      <c r="A10" s="8"/>
      <c r="B10" s="36" t="s">
        <v>30</v>
      </c>
      <c r="C10" s="9"/>
      <c r="D10" s="10"/>
      <c r="E10" s="18"/>
      <c r="F10" s="37">
        <f>SUM(F8:F9)</f>
        <v>30000000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40"/>
      <c r="U10" s="41"/>
      <c r="V10" s="42">
        <f>SUM(V8:V9)</f>
        <v>902165</v>
      </c>
      <c r="W10" s="40"/>
      <c r="X10" s="40"/>
    </row>
    <row r="11" spans="1:27" ht="18.75" thickBot="1" x14ac:dyDescent="0.3">
      <c r="A11" s="43"/>
      <c r="B11" s="44"/>
      <c r="C11" s="44"/>
      <c r="D11" s="45"/>
      <c r="E11" s="46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9"/>
      <c r="T11" s="50"/>
      <c r="U11" s="51"/>
      <c r="V11" s="52"/>
      <c r="W11" s="50"/>
      <c r="X11" s="50"/>
    </row>
    <row r="12" spans="1:27" s="56" customFormat="1" ht="20.100000000000001" customHeight="1" x14ac:dyDescent="0.25">
      <c r="A12" s="8" t="s">
        <v>31</v>
      </c>
      <c r="B12" s="9"/>
      <c r="C12" s="9"/>
      <c r="D12" s="53"/>
      <c r="E12" s="54"/>
      <c r="F12" s="55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4"/>
      <c r="T12" s="16"/>
      <c r="U12" s="17"/>
      <c r="V12" s="13"/>
      <c r="W12" s="16"/>
      <c r="X12" s="16"/>
      <c r="Z12" s="57"/>
      <c r="AA12" s="57"/>
    </row>
    <row r="13" spans="1:27" s="35" customFormat="1" ht="19.5" customHeight="1" x14ac:dyDescent="0.2">
      <c r="A13" s="25"/>
      <c r="B13" s="26" t="s">
        <v>32</v>
      </c>
      <c r="C13" s="26"/>
      <c r="D13" s="58"/>
      <c r="E13" s="59" t="s">
        <v>33</v>
      </c>
      <c r="F13" s="60">
        <v>40261034.799999997</v>
      </c>
      <c r="G13" s="6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2"/>
      <c r="S13" s="21"/>
      <c r="T13" s="22" t="s">
        <v>28</v>
      </c>
      <c r="U13" s="23">
        <f t="shared" ref="U13:U22" si="1">V13/F13</f>
        <v>0</v>
      </c>
      <c r="V13" s="24">
        <v>0</v>
      </c>
      <c r="W13" s="22"/>
      <c r="X13" s="63" t="s">
        <v>34</v>
      </c>
      <c r="Z13" s="7"/>
      <c r="AA13" s="7"/>
    </row>
    <row r="14" spans="1:27" s="56" customFormat="1" ht="16.5" customHeight="1" x14ac:dyDescent="0.25">
      <c r="A14" s="64"/>
      <c r="B14" s="65" t="s">
        <v>35</v>
      </c>
      <c r="C14" s="65"/>
      <c r="D14" s="66"/>
      <c r="E14" s="59" t="s">
        <v>33</v>
      </c>
      <c r="F14" s="55">
        <v>500000</v>
      </c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  <c r="S14" s="14"/>
      <c r="T14" s="16" t="s">
        <v>28</v>
      </c>
      <c r="U14" s="17">
        <f t="shared" si="1"/>
        <v>0</v>
      </c>
      <c r="V14" s="70">
        <v>0</v>
      </c>
      <c r="W14" s="16"/>
      <c r="X14" s="16"/>
      <c r="Z14" s="57"/>
      <c r="AA14" s="57"/>
    </row>
    <row r="15" spans="1:27" s="56" customFormat="1" ht="38.25" customHeight="1" x14ac:dyDescent="0.25">
      <c r="A15" s="64"/>
      <c r="B15" s="345" t="s">
        <v>36</v>
      </c>
      <c r="C15" s="345"/>
      <c r="D15" s="346"/>
      <c r="E15" s="71" t="s">
        <v>37</v>
      </c>
      <c r="F15" s="55">
        <v>20000000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4"/>
      <c r="T15" s="16" t="s">
        <v>28</v>
      </c>
      <c r="U15" s="17">
        <f t="shared" si="1"/>
        <v>0</v>
      </c>
      <c r="V15" s="70">
        <v>0</v>
      </c>
      <c r="W15" s="16"/>
      <c r="X15" s="16"/>
      <c r="Z15" s="57"/>
      <c r="AA15" s="57"/>
    </row>
    <row r="16" spans="1:27" s="56" customFormat="1" ht="19.5" customHeight="1" x14ac:dyDescent="0.25">
      <c r="A16" s="64"/>
      <c r="B16" s="65" t="s">
        <v>38</v>
      </c>
      <c r="C16" s="65"/>
      <c r="D16" s="66"/>
      <c r="E16" s="59" t="s">
        <v>33</v>
      </c>
      <c r="F16" s="55">
        <v>2000000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4"/>
      <c r="T16" s="16" t="s">
        <v>28</v>
      </c>
      <c r="U16" s="17">
        <f t="shared" si="1"/>
        <v>0</v>
      </c>
      <c r="V16" s="70">
        <v>0</v>
      </c>
      <c r="W16" s="16"/>
      <c r="X16" s="16"/>
      <c r="Z16" s="57"/>
      <c r="AA16" s="57"/>
    </row>
    <row r="17" spans="1:27" s="56" customFormat="1" ht="19.5" customHeight="1" x14ac:dyDescent="0.25">
      <c r="A17" s="64"/>
      <c r="B17" s="65" t="s">
        <v>39</v>
      </c>
      <c r="C17" s="65"/>
      <c r="D17" s="66"/>
      <c r="E17" s="59" t="s">
        <v>33</v>
      </c>
      <c r="F17" s="55">
        <v>5000000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4"/>
      <c r="T17" s="16" t="s">
        <v>28</v>
      </c>
      <c r="U17" s="17">
        <f t="shared" si="1"/>
        <v>0</v>
      </c>
      <c r="V17" s="70">
        <v>0</v>
      </c>
      <c r="W17" s="16"/>
      <c r="X17" s="16"/>
      <c r="Z17" s="57"/>
      <c r="AA17" s="57"/>
    </row>
    <row r="18" spans="1:27" s="56" customFormat="1" ht="19.5" customHeight="1" x14ac:dyDescent="0.2">
      <c r="A18" s="64"/>
      <c r="B18" s="335" t="s">
        <v>40</v>
      </c>
      <c r="C18" s="335"/>
      <c r="D18" s="336"/>
      <c r="E18" s="59" t="s">
        <v>33</v>
      </c>
      <c r="F18" s="55">
        <v>2000000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4"/>
      <c r="T18" s="16" t="s">
        <v>28</v>
      </c>
      <c r="U18" s="17">
        <f t="shared" si="1"/>
        <v>0</v>
      </c>
      <c r="V18" s="70">
        <v>0</v>
      </c>
      <c r="W18" s="16"/>
      <c r="X18" s="16"/>
      <c r="Z18" s="57"/>
      <c r="AA18" s="57"/>
    </row>
    <row r="19" spans="1:27" s="56" customFormat="1" ht="19.5" customHeight="1" x14ac:dyDescent="0.25">
      <c r="A19" s="64"/>
      <c r="B19" s="65" t="s">
        <v>41</v>
      </c>
      <c r="C19" s="65"/>
      <c r="D19" s="66"/>
      <c r="E19" s="59" t="s">
        <v>33</v>
      </c>
      <c r="F19" s="55">
        <v>5000000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4"/>
      <c r="T19" s="16" t="s">
        <v>28</v>
      </c>
      <c r="U19" s="17">
        <f t="shared" si="1"/>
        <v>0</v>
      </c>
      <c r="V19" s="70">
        <v>0</v>
      </c>
      <c r="W19" s="16"/>
      <c r="X19" s="16"/>
      <c r="Z19" s="57"/>
      <c r="AA19" s="57"/>
    </row>
    <row r="20" spans="1:27" s="56" customFormat="1" ht="19.5" customHeight="1" x14ac:dyDescent="0.25">
      <c r="A20" s="64"/>
      <c r="B20" s="65" t="s">
        <v>42</v>
      </c>
      <c r="C20" s="65"/>
      <c r="D20" s="66"/>
      <c r="E20" s="72"/>
      <c r="F20" s="5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4"/>
      <c r="T20" s="16" t="s">
        <v>28</v>
      </c>
      <c r="U20" s="17"/>
      <c r="V20" s="70">
        <v>0</v>
      </c>
      <c r="W20" s="16"/>
      <c r="X20" s="16"/>
      <c r="Z20" s="57"/>
      <c r="AA20" s="57"/>
    </row>
    <row r="21" spans="1:27" s="56" customFormat="1" ht="19.5" customHeight="1" x14ac:dyDescent="0.25">
      <c r="A21" s="64"/>
      <c r="B21" s="73" t="s">
        <v>43</v>
      </c>
      <c r="C21" s="65"/>
      <c r="D21" s="66"/>
      <c r="E21" s="72" t="s">
        <v>44</v>
      </c>
      <c r="F21" s="55">
        <v>5000000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  <c r="T21" s="16" t="s">
        <v>28</v>
      </c>
      <c r="U21" s="17">
        <f t="shared" si="1"/>
        <v>0</v>
      </c>
      <c r="V21" s="70">
        <v>0</v>
      </c>
      <c r="W21" s="16"/>
      <c r="X21" s="16"/>
      <c r="Z21" s="57"/>
      <c r="AA21" s="57"/>
    </row>
    <row r="22" spans="1:27" s="56" customFormat="1" ht="19.5" customHeight="1" x14ac:dyDescent="0.25">
      <c r="A22" s="64"/>
      <c r="B22" s="73" t="s">
        <v>45</v>
      </c>
      <c r="C22" s="65"/>
      <c r="D22" s="66"/>
      <c r="E22" s="72" t="s">
        <v>44</v>
      </c>
      <c r="F22" s="74">
        <v>3000000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75"/>
      <c r="T22" s="77" t="s">
        <v>28</v>
      </c>
      <c r="U22" s="78">
        <f t="shared" si="1"/>
        <v>0</v>
      </c>
      <c r="V22" s="79">
        <v>0</v>
      </c>
      <c r="W22" s="77"/>
      <c r="X22" s="77"/>
      <c r="Z22" s="57"/>
      <c r="AA22" s="57"/>
    </row>
    <row r="23" spans="1:27" s="56" customFormat="1" ht="18" x14ac:dyDescent="0.2">
      <c r="A23" s="64"/>
      <c r="B23" s="36" t="s">
        <v>30</v>
      </c>
      <c r="C23" s="80"/>
      <c r="D23" s="66"/>
      <c r="E23" s="54"/>
      <c r="F23" s="81">
        <f>SUM(F13:F22)</f>
        <v>82761034.799999997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4"/>
      <c r="T23" s="16"/>
      <c r="U23" s="17"/>
      <c r="V23" s="82">
        <v>0</v>
      </c>
      <c r="W23" s="16"/>
      <c r="X23" s="16"/>
      <c r="Z23" s="57"/>
      <c r="AA23" s="57"/>
    </row>
    <row r="24" spans="1:27" s="56" customFormat="1" ht="9.75" customHeight="1" thickBot="1" x14ac:dyDescent="0.25">
      <c r="A24" s="83"/>
      <c r="B24" s="84"/>
      <c r="C24" s="85"/>
      <c r="D24" s="86"/>
      <c r="E24" s="87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90"/>
      <c r="S24" s="89"/>
      <c r="T24" s="91"/>
      <c r="U24" s="92"/>
      <c r="V24" s="88"/>
      <c r="W24" s="91"/>
      <c r="X24" s="91"/>
      <c r="Z24" s="57"/>
      <c r="AA24" s="57"/>
    </row>
    <row r="25" spans="1:27" s="56" customFormat="1" ht="18" x14ac:dyDescent="0.2">
      <c r="A25" s="64" t="s">
        <v>46</v>
      </c>
      <c r="B25" s="36"/>
      <c r="C25" s="36"/>
      <c r="D25" s="66"/>
      <c r="E25" s="54"/>
      <c r="F25" s="5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4"/>
      <c r="T25" s="16"/>
      <c r="U25" s="17"/>
      <c r="V25" s="13"/>
      <c r="W25" s="16"/>
      <c r="X25" s="16"/>
      <c r="Z25" s="57"/>
      <c r="AA25" s="57"/>
    </row>
    <row r="26" spans="1:27" s="56" customFormat="1" ht="18" x14ac:dyDescent="0.25">
      <c r="A26" s="93"/>
      <c r="B26" s="65" t="s">
        <v>47</v>
      </c>
      <c r="C26" s="65"/>
      <c r="D26" s="66"/>
      <c r="E26" s="54"/>
      <c r="F26" s="9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7"/>
      <c r="V26" s="13"/>
      <c r="W26" s="16"/>
      <c r="X26" s="16"/>
      <c r="Z26" s="57"/>
      <c r="AA26" s="57"/>
    </row>
    <row r="27" spans="1:27" s="56" customFormat="1" ht="36" customHeight="1" x14ac:dyDescent="0.25">
      <c r="A27" s="93"/>
      <c r="B27" s="345" t="s">
        <v>48</v>
      </c>
      <c r="C27" s="345"/>
      <c r="D27" s="346"/>
      <c r="E27" s="95" t="s">
        <v>49</v>
      </c>
      <c r="F27" s="55">
        <v>500000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 t="s">
        <v>28</v>
      </c>
      <c r="U27" s="17">
        <f t="shared" ref="U27:U31" si="2">V27/F27</f>
        <v>0.95848131999999997</v>
      </c>
      <c r="V27" s="13">
        <v>479240.66</v>
      </c>
      <c r="W27" s="16"/>
      <c r="X27" s="16"/>
      <c r="Z27" s="57"/>
      <c r="AA27" s="96"/>
    </row>
    <row r="28" spans="1:27" s="56" customFormat="1" ht="55.5" customHeight="1" x14ac:dyDescent="0.2">
      <c r="A28" s="93"/>
      <c r="B28" s="335" t="s">
        <v>50</v>
      </c>
      <c r="C28" s="335"/>
      <c r="D28" s="336"/>
      <c r="E28" s="59" t="s">
        <v>33</v>
      </c>
      <c r="F28" s="60">
        <v>8000000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4"/>
      <c r="T28" s="22" t="s">
        <v>28</v>
      </c>
      <c r="U28" s="23">
        <f t="shared" si="2"/>
        <v>0</v>
      </c>
      <c r="V28" s="24">
        <v>0</v>
      </c>
      <c r="W28" s="16"/>
      <c r="X28" s="16"/>
      <c r="Z28" s="57"/>
      <c r="AA28" s="96"/>
    </row>
    <row r="29" spans="1:27" s="56" customFormat="1" ht="18" customHeight="1" x14ac:dyDescent="0.25">
      <c r="A29" s="93"/>
      <c r="B29" s="345" t="s">
        <v>51</v>
      </c>
      <c r="C29" s="345"/>
      <c r="D29" s="346"/>
      <c r="E29" s="97" t="s">
        <v>52</v>
      </c>
      <c r="F29" s="55">
        <v>5000000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4"/>
      <c r="T29" s="16" t="s">
        <v>28</v>
      </c>
      <c r="U29" s="17">
        <f t="shared" si="2"/>
        <v>0</v>
      </c>
      <c r="V29" s="70">
        <v>0</v>
      </c>
      <c r="W29" s="16"/>
      <c r="X29" s="16"/>
      <c r="Z29" s="57"/>
      <c r="AA29" s="96"/>
    </row>
    <row r="30" spans="1:27" s="56" customFormat="1" ht="21" x14ac:dyDescent="0.2">
      <c r="A30" s="93"/>
      <c r="B30" s="98" t="s">
        <v>53</v>
      </c>
      <c r="C30" s="99"/>
      <c r="D30" s="66"/>
      <c r="E30" s="59" t="s">
        <v>33</v>
      </c>
      <c r="F30" s="55">
        <v>20000000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4"/>
      <c r="T30" s="16" t="s">
        <v>28</v>
      </c>
      <c r="U30" s="17">
        <f>V30/F30</f>
        <v>0</v>
      </c>
      <c r="V30" s="70">
        <v>0</v>
      </c>
      <c r="W30" s="16"/>
      <c r="X30" s="16"/>
      <c r="Z30" s="57"/>
      <c r="AA30" s="96"/>
    </row>
    <row r="31" spans="1:27" s="56" customFormat="1" ht="36.75" customHeight="1" x14ac:dyDescent="0.2">
      <c r="A31" s="93"/>
      <c r="B31" s="350" t="s">
        <v>54</v>
      </c>
      <c r="C31" s="350"/>
      <c r="D31" s="351"/>
      <c r="E31" s="59" t="s">
        <v>33</v>
      </c>
      <c r="F31" s="100">
        <v>2000000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101"/>
      <c r="S31" s="31"/>
      <c r="T31" s="22" t="s">
        <v>28</v>
      </c>
      <c r="U31" s="23">
        <f t="shared" si="2"/>
        <v>0</v>
      </c>
      <c r="V31" s="24">
        <v>0</v>
      </c>
      <c r="W31" s="77"/>
      <c r="X31" s="77"/>
      <c r="Z31" s="57"/>
      <c r="AA31" s="96"/>
    </row>
    <row r="32" spans="1:27" ht="18" x14ac:dyDescent="0.25">
      <c r="A32" s="102"/>
      <c r="B32" s="103" t="s">
        <v>30</v>
      </c>
      <c r="C32" s="104"/>
      <c r="D32" s="10"/>
      <c r="E32" s="54"/>
      <c r="F32" s="105">
        <f t="shared" ref="F32:R32" si="3">SUM(F27:F31)</f>
        <v>35500000</v>
      </c>
      <c r="G32" s="105">
        <f t="shared" si="3"/>
        <v>0</v>
      </c>
      <c r="H32" s="105">
        <f t="shared" si="3"/>
        <v>0</v>
      </c>
      <c r="I32" s="105">
        <f t="shared" si="3"/>
        <v>0</v>
      </c>
      <c r="J32" s="105">
        <f t="shared" si="3"/>
        <v>0</v>
      </c>
      <c r="K32" s="105">
        <f t="shared" si="3"/>
        <v>0</v>
      </c>
      <c r="L32" s="105">
        <f t="shared" si="3"/>
        <v>0</v>
      </c>
      <c r="M32" s="105">
        <f t="shared" si="3"/>
        <v>0</v>
      </c>
      <c r="N32" s="105">
        <f t="shared" si="3"/>
        <v>0</v>
      </c>
      <c r="O32" s="105">
        <f t="shared" si="3"/>
        <v>0</v>
      </c>
      <c r="P32" s="105">
        <f t="shared" si="3"/>
        <v>0</v>
      </c>
      <c r="Q32" s="105">
        <f t="shared" si="3"/>
        <v>0</v>
      </c>
      <c r="R32" s="105">
        <f t="shared" si="3"/>
        <v>0</v>
      </c>
      <c r="S32" s="105"/>
      <c r="T32" s="106"/>
      <c r="U32" s="107">
        <f>V32/F32</f>
        <v>1.349973690140845E-2</v>
      </c>
      <c r="V32" s="108">
        <f>SUM(V27:V31)</f>
        <v>479240.66</v>
      </c>
      <c r="W32" s="109"/>
      <c r="X32" s="109"/>
    </row>
    <row r="33" spans="1:27" ht="15.75" customHeight="1" x14ac:dyDescent="0.25">
      <c r="A33" s="110"/>
      <c r="B33" s="111" t="s">
        <v>55</v>
      </c>
      <c r="C33" s="111"/>
      <c r="D33" s="112"/>
      <c r="E33" s="113"/>
      <c r="F33" s="106">
        <f t="shared" ref="F33:R33" si="4">F32+F23+F10</f>
        <v>148261034.80000001</v>
      </c>
      <c r="G33" s="106">
        <f t="shared" si="4"/>
        <v>0</v>
      </c>
      <c r="H33" s="106">
        <f t="shared" si="4"/>
        <v>0</v>
      </c>
      <c r="I33" s="106">
        <f t="shared" si="4"/>
        <v>0</v>
      </c>
      <c r="J33" s="106">
        <f t="shared" si="4"/>
        <v>0</v>
      </c>
      <c r="K33" s="106">
        <f t="shared" si="4"/>
        <v>0</v>
      </c>
      <c r="L33" s="106">
        <f t="shared" si="4"/>
        <v>0</v>
      </c>
      <c r="M33" s="106">
        <f t="shared" si="4"/>
        <v>0</v>
      </c>
      <c r="N33" s="106">
        <f t="shared" si="4"/>
        <v>0</v>
      </c>
      <c r="O33" s="106">
        <f t="shared" si="4"/>
        <v>0</v>
      </c>
      <c r="P33" s="106">
        <f t="shared" si="4"/>
        <v>0</v>
      </c>
      <c r="Q33" s="106">
        <f t="shared" si="4"/>
        <v>0</v>
      </c>
      <c r="R33" s="106">
        <f t="shared" si="4"/>
        <v>0</v>
      </c>
      <c r="S33" s="106"/>
      <c r="T33" s="106"/>
      <c r="U33" s="107">
        <f>V33/F33</f>
        <v>6.2844485796472215E-11</v>
      </c>
      <c r="V33" s="114">
        <f>((V32+V10)/F33)</f>
        <v>9.3173884956588727E-3</v>
      </c>
      <c r="W33" s="77"/>
      <c r="X33" s="77"/>
    </row>
    <row r="34" spans="1:27" s="56" customFormat="1" ht="18" x14ac:dyDescent="0.2">
      <c r="A34" s="115" t="s">
        <v>56</v>
      </c>
      <c r="B34" s="116"/>
      <c r="C34" s="116"/>
      <c r="D34" s="117"/>
      <c r="E34" s="118"/>
      <c r="F34" s="119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  <c r="S34" s="120"/>
      <c r="T34" s="122"/>
      <c r="U34" s="123"/>
      <c r="V34" s="124"/>
      <c r="W34" s="122"/>
      <c r="X34" s="122"/>
      <c r="Z34" s="57"/>
      <c r="AA34" s="57"/>
    </row>
    <row r="35" spans="1:27" s="56" customFormat="1" ht="18" x14ac:dyDescent="0.25">
      <c r="A35" s="25"/>
      <c r="B35" s="125" t="s">
        <v>57</v>
      </c>
      <c r="C35" s="126"/>
      <c r="D35" s="27"/>
      <c r="E35" s="127"/>
      <c r="F35" s="6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62"/>
      <c r="S35" s="21"/>
      <c r="T35" s="22"/>
      <c r="U35" s="23"/>
      <c r="V35" s="61"/>
      <c r="W35" s="22"/>
      <c r="X35" s="22"/>
      <c r="Z35" s="57"/>
      <c r="AA35" s="57"/>
    </row>
    <row r="36" spans="1:27" s="56" customFormat="1" ht="38.25" customHeight="1" x14ac:dyDescent="0.2">
      <c r="A36" s="25"/>
      <c r="B36" s="352" t="s">
        <v>58</v>
      </c>
      <c r="C36" s="352"/>
      <c r="D36" s="353"/>
      <c r="E36" s="59" t="s">
        <v>33</v>
      </c>
      <c r="F36" s="60">
        <v>4000000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62"/>
      <c r="S36" s="21"/>
      <c r="T36" s="128" t="s">
        <v>59</v>
      </c>
      <c r="U36" s="17">
        <f t="shared" ref="U36" si="5">V36/F36</f>
        <v>0</v>
      </c>
      <c r="V36" s="70">
        <v>0</v>
      </c>
      <c r="W36" s="22"/>
      <c r="X36" s="22"/>
      <c r="Z36" s="57"/>
      <c r="AA36" s="57"/>
    </row>
    <row r="37" spans="1:27" s="56" customFormat="1" ht="18" x14ac:dyDescent="0.2">
      <c r="A37" s="25"/>
      <c r="B37" s="126" t="s">
        <v>60</v>
      </c>
      <c r="C37" s="129"/>
      <c r="D37" s="27"/>
      <c r="E37" s="127"/>
      <c r="F37" s="130">
        <f>F36</f>
        <v>4000000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62"/>
      <c r="S37" s="21"/>
      <c r="T37" s="131"/>
      <c r="U37" s="17"/>
      <c r="V37" s="70"/>
      <c r="W37" s="22"/>
      <c r="X37" s="22"/>
      <c r="Z37" s="57"/>
      <c r="AA37" s="57"/>
    </row>
    <row r="38" spans="1:27" s="56" customFormat="1" ht="18" x14ac:dyDescent="0.25">
      <c r="A38" s="93"/>
      <c r="B38" s="125" t="s">
        <v>61</v>
      </c>
      <c r="C38" s="65"/>
      <c r="D38" s="66"/>
      <c r="E38" s="132"/>
      <c r="F38" s="9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/>
      <c r="S38" s="14"/>
      <c r="T38" s="133"/>
      <c r="U38" s="17"/>
      <c r="V38" s="13"/>
      <c r="W38" s="16"/>
      <c r="X38" s="16"/>
      <c r="Z38" s="57"/>
      <c r="AA38" s="57"/>
    </row>
    <row r="39" spans="1:27" s="56" customFormat="1" ht="36" customHeight="1" x14ac:dyDescent="0.25">
      <c r="A39" s="93"/>
      <c r="B39" s="345" t="s">
        <v>62</v>
      </c>
      <c r="C39" s="345"/>
      <c r="D39" s="346"/>
      <c r="E39" s="59" t="s">
        <v>33</v>
      </c>
      <c r="F39" s="60">
        <v>10000000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62"/>
      <c r="S39" s="21"/>
      <c r="T39" s="128" t="s">
        <v>59</v>
      </c>
      <c r="U39" s="23">
        <f t="shared" ref="U39:U41" si="6">V39/F39</f>
        <v>0.9985115</v>
      </c>
      <c r="V39" s="134">
        <v>9985115</v>
      </c>
      <c r="W39" s="16"/>
      <c r="X39" s="16"/>
      <c r="Z39" s="57"/>
      <c r="AA39" s="96"/>
    </row>
    <row r="40" spans="1:27" s="56" customFormat="1" ht="19.5" customHeight="1" x14ac:dyDescent="0.2">
      <c r="A40" s="93"/>
      <c r="B40" s="335" t="s">
        <v>63</v>
      </c>
      <c r="C40" s="335"/>
      <c r="D40" s="336"/>
      <c r="E40" s="97" t="s">
        <v>52</v>
      </c>
      <c r="F40" s="55">
        <v>16000000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4"/>
      <c r="T40" s="128" t="s">
        <v>59</v>
      </c>
      <c r="U40" s="17">
        <f t="shared" si="6"/>
        <v>0</v>
      </c>
      <c r="V40" s="70">
        <v>0</v>
      </c>
      <c r="W40" s="16"/>
      <c r="X40" s="63" t="s">
        <v>34</v>
      </c>
      <c r="Z40" s="57"/>
      <c r="AA40" s="96"/>
    </row>
    <row r="41" spans="1:27" s="56" customFormat="1" ht="21.75" customHeight="1" x14ac:dyDescent="0.2">
      <c r="A41" s="135"/>
      <c r="B41" s="354" t="s">
        <v>30</v>
      </c>
      <c r="C41" s="355"/>
      <c r="D41" s="356"/>
      <c r="E41" s="136"/>
      <c r="F41" s="137">
        <f>F40+F39</f>
        <v>26000000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6"/>
      <c r="S41" s="75"/>
      <c r="T41" s="128"/>
      <c r="U41" s="78">
        <f t="shared" si="6"/>
        <v>0.38404288461538461</v>
      </c>
      <c r="V41" s="138">
        <f>SUM(V36:V40)</f>
        <v>9985115</v>
      </c>
      <c r="W41" s="77"/>
      <c r="X41" s="77"/>
      <c r="Z41" s="57"/>
      <c r="AA41" s="96"/>
    </row>
    <row r="42" spans="1:27" ht="15.75" customHeight="1" x14ac:dyDescent="0.25">
      <c r="A42" s="139"/>
      <c r="B42" s="111" t="s">
        <v>55</v>
      </c>
      <c r="C42" s="111"/>
      <c r="D42" s="112"/>
      <c r="E42" s="136"/>
      <c r="F42" s="106">
        <f>F41+F37</f>
        <v>30000000</v>
      </c>
      <c r="G42" s="106" t="e">
        <f>G41+G30+#REF!</f>
        <v>#REF!</v>
      </c>
      <c r="H42" s="106" t="e">
        <f>H41+H30+#REF!</f>
        <v>#REF!</v>
      </c>
      <c r="I42" s="106" t="e">
        <f>I41+I30+#REF!</f>
        <v>#REF!</v>
      </c>
      <c r="J42" s="106" t="e">
        <f>J41+J30+#REF!</f>
        <v>#REF!</v>
      </c>
      <c r="K42" s="106" t="e">
        <f>K41+K30+#REF!</f>
        <v>#REF!</v>
      </c>
      <c r="L42" s="106" t="e">
        <f>L41+L30+#REF!</f>
        <v>#REF!</v>
      </c>
      <c r="M42" s="106" t="e">
        <f>M41+M30+#REF!</f>
        <v>#REF!</v>
      </c>
      <c r="N42" s="106" t="e">
        <f>N41+N30+#REF!</f>
        <v>#REF!</v>
      </c>
      <c r="O42" s="106" t="e">
        <f>O41+O30+#REF!</f>
        <v>#REF!</v>
      </c>
      <c r="P42" s="106" t="e">
        <f>P41+P30+#REF!</f>
        <v>#REF!</v>
      </c>
      <c r="Q42" s="106" t="e">
        <f>Q41+Q30+#REF!</f>
        <v>#REF!</v>
      </c>
      <c r="R42" s="106" t="e">
        <f>R41+R30+#REF!</f>
        <v>#REF!</v>
      </c>
      <c r="S42" s="106"/>
      <c r="T42" s="106"/>
      <c r="U42" s="107">
        <f>V42/F42</f>
        <v>0.33283716666666668</v>
      </c>
      <c r="V42" s="108">
        <f>V41</f>
        <v>9985115</v>
      </c>
      <c r="W42" s="77"/>
      <c r="X42" s="77"/>
    </row>
    <row r="43" spans="1:27" ht="15.75" customHeight="1" x14ac:dyDescent="0.2">
      <c r="A43" s="140" t="s">
        <v>64</v>
      </c>
      <c r="B43" s="111"/>
      <c r="C43" s="111"/>
      <c r="D43" s="112"/>
      <c r="E43" s="136"/>
      <c r="F43" s="106">
        <f>F42+F33</f>
        <v>178261034.80000001</v>
      </c>
      <c r="G43" s="106" t="e">
        <f t="shared" ref="G43:R43" si="7">G42+G31+G17</f>
        <v>#REF!</v>
      </c>
      <c r="H43" s="106" t="e">
        <f t="shared" si="7"/>
        <v>#REF!</v>
      </c>
      <c r="I43" s="106" t="e">
        <f t="shared" si="7"/>
        <v>#REF!</v>
      </c>
      <c r="J43" s="106" t="e">
        <f t="shared" si="7"/>
        <v>#REF!</v>
      </c>
      <c r="K43" s="106" t="e">
        <f t="shared" si="7"/>
        <v>#REF!</v>
      </c>
      <c r="L43" s="106" t="e">
        <f t="shared" si="7"/>
        <v>#REF!</v>
      </c>
      <c r="M43" s="106" t="e">
        <f t="shared" si="7"/>
        <v>#REF!</v>
      </c>
      <c r="N43" s="106" t="e">
        <f t="shared" si="7"/>
        <v>#REF!</v>
      </c>
      <c r="O43" s="106" t="e">
        <f t="shared" si="7"/>
        <v>#REF!</v>
      </c>
      <c r="P43" s="106" t="e">
        <f t="shared" si="7"/>
        <v>#REF!</v>
      </c>
      <c r="Q43" s="106" t="e">
        <f t="shared" si="7"/>
        <v>#REF!</v>
      </c>
      <c r="R43" s="106" t="e">
        <f t="shared" si="7"/>
        <v>#REF!</v>
      </c>
      <c r="S43" s="106"/>
      <c r="T43" s="106"/>
      <c r="U43" s="107">
        <f>V43/F43</f>
        <v>6.3763349476528453E-2</v>
      </c>
      <c r="V43" s="108">
        <f>V42+V32+V23+V10</f>
        <v>11366520.66</v>
      </c>
      <c r="W43" s="77"/>
      <c r="X43" s="77"/>
    </row>
    <row r="44" spans="1:27" s="3" customFormat="1" x14ac:dyDescent="0.2">
      <c r="A44" s="141"/>
      <c r="B44" s="141"/>
      <c r="C44" s="141"/>
      <c r="D44" s="141"/>
      <c r="E44" s="142"/>
      <c r="F44" s="143"/>
      <c r="G44" s="144"/>
      <c r="H44" s="144"/>
      <c r="I44" s="144"/>
      <c r="J44" s="145"/>
      <c r="K44" s="145"/>
      <c r="L44" s="145"/>
      <c r="M44" s="145"/>
      <c r="N44" s="145"/>
      <c r="O44" s="145"/>
      <c r="P44" s="145"/>
      <c r="Q44" s="145"/>
      <c r="R44" s="145"/>
      <c r="S44" s="146"/>
      <c r="T44" s="143"/>
      <c r="U44" s="143"/>
      <c r="V44" s="147"/>
      <c r="W44" s="143"/>
      <c r="X44" s="143"/>
      <c r="Z44" s="148"/>
      <c r="AA44" s="2"/>
    </row>
    <row r="45" spans="1:27" s="3" customFormat="1" x14ac:dyDescent="0.2">
      <c r="A45" s="149"/>
      <c r="B45" s="149"/>
      <c r="C45" s="149"/>
      <c r="D45" s="150" t="s">
        <v>65</v>
      </c>
      <c r="E45" s="151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3"/>
      <c r="U45" s="153"/>
      <c r="V45" s="146"/>
      <c r="W45" s="143"/>
      <c r="X45" s="143"/>
      <c r="Z45" s="2"/>
      <c r="AA45" s="2"/>
    </row>
    <row r="46" spans="1:27" s="3" customFormat="1" x14ac:dyDescent="0.2">
      <c r="A46" s="149"/>
      <c r="B46" s="149"/>
      <c r="C46" s="149"/>
      <c r="D46" s="154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3"/>
      <c r="U46" s="153"/>
      <c r="V46" s="146"/>
      <c r="W46" s="143"/>
      <c r="X46" s="143"/>
      <c r="Z46" s="2"/>
      <c r="AA46" s="2"/>
    </row>
    <row r="47" spans="1:27" s="3" customFormat="1" x14ac:dyDescent="0.2">
      <c r="A47" s="149"/>
      <c r="B47" s="149"/>
      <c r="C47" s="149"/>
      <c r="D47" s="154"/>
      <c r="E47" s="151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3"/>
      <c r="U47" s="153"/>
      <c r="V47" s="146"/>
      <c r="W47" s="143"/>
      <c r="X47" s="143"/>
      <c r="Z47" s="2"/>
      <c r="AA47" s="2"/>
    </row>
    <row r="48" spans="1:27" s="3" customFormat="1" x14ac:dyDescent="0.2">
      <c r="A48" s="149"/>
      <c r="B48" s="149"/>
      <c r="C48" s="149"/>
      <c r="D48" s="149"/>
      <c r="E48" s="151"/>
      <c r="F48" s="144"/>
      <c r="G48" s="144"/>
      <c r="H48" s="144"/>
      <c r="I48" s="144"/>
      <c r="J48" s="145"/>
      <c r="K48" s="145"/>
      <c r="L48" s="145"/>
      <c r="M48" s="145"/>
      <c r="N48" s="145"/>
      <c r="O48" s="145"/>
      <c r="P48" s="145"/>
      <c r="Q48" s="145"/>
      <c r="R48" s="145"/>
      <c r="S48" s="155"/>
      <c r="T48" s="153"/>
      <c r="U48" s="153"/>
      <c r="V48" s="155"/>
      <c r="W48" s="153"/>
      <c r="X48" s="153"/>
      <c r="Z48" s="2"/>
      <c r="AA48" s="2"/>
    </row>
    <row r="49" spans="1:33" s="3" customFormat="1" ht="18" x14ac:dyDescent="0.25">
      <c r="A49" s="149"/>
      <c r="B49" s="149"/>
      <c r="C49" s="149"/>
      <c r="D49" s="156" t="s">
        <v>66</v>
      </c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9" t="s">
        <v>67</v>
      </c>
      <c r="V49" s="159"/>
      <c r="W49" s="160"/>
      <c r="X49" s="160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s="3" customFormat="1" ht="18" x14ac:dyDescent="0.25">
      <c r="A50" s="149"/>
      <c r="B50" s="149"/>
      <c r="C50" s="149"/>
      <c r="D50" s="162" t="s">
        <v>68</v>
      </c>
      <c r="E50" s="157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349" t="s">
        <v>69</v>
      </c>
      <c r="V50" s="349"/>
      <c r="W50" s="146"/>
      <c r="X50" s="146"/>
      <c r="Y50" s="163"/>
      <c r="Z50" s="163"/>
      <c r="AA50" s="163"/>
      <c r="AB50" s="163"/>
      <c r="AC50" s="163"/>
      <c r="AD50" s="163"/>
      <c r="AE50" s="163"/>
      <c r="AF50" s="163"/>
      <c r="AG50" s="163"/>
    </row>
    <row r="51" spans="1:33" s="3" customFormat="1" x14ac:dyDescent="0.2">
      <c r="A51" s="149"/>
      <c r="B51" s="149"/>
      <c r="C51" s="149"/>
      <c r="D51" s="149"/>
      <c r="E51" s="151"/>
      <c r="F51" s="144"/>
      <c r="G51" s="144"/>
      <c r="H51" s="144"/>
      <c r="I51" s="144"/>
      <c r="J51" s="145"/>
      <c r="K51" s="145"/>
      <c r="L51" s="145"/>
      <c r="M51" s="145"/>
      <c r="N51" s="145"/>
      <c r="O51" s="145"/>
      <c r="P51" s="145"/>
      <c r="Q51" s="145"/>
      <c r="R51" s="145"/>
      <c r="S51" s="155"/>
      <c r="T51" s="153"/>
      <c r="U51" s="153"/>
      <c r="V51" s="155"/>
      <c r="W51" s="153"/>
      <c r="X51" s="153"/>
      <c r="Z51" s="2"/>
      <c r="AA51" s="2"/>
    </row>
    <row r="52" spans="1:33" s="3" customFormat="1" x14ac:dyDescent="0.2">
      <c r="A52" s="149"/>
      <c r="B52" s="149"/>
      <c r="C52" s="149"/>
      <c r="D52" s="149"/>
      <c r="E52" s="151"/>
      <c r="F52" s="144"/>
      <c r="G52" s="144"/>
      <c r="H52" s="144"/>
      <c r="I52" s="144"/>
      <c r="J52" s="145"/>
      <c r="K52" s="145"/>
      <c r="L52" s="145"/>
      <c r="M52" s="145"/>
      <c r="N52" s="145"/>
      <c r="O52" s="145"/>
      <c r="P52" s="145"/>
      <c r="Q52" s="145"/>
      <c r="R52" s="145"/>
      <c r="S52" s="155"/>
      <c r="T52" s="153"/>
      <c r="U52" s="153"/>
      <c r="V52" s="155"/>
      <c r="W52" s="153"/>
      <c r="X52" s="153"/>
      <c r="Z52" s="164"/>
      <c r="AA52" s="2"/>
    </row>
    <row r="53" spans="1:33" s="3" customFormat="1" x14ac:dyDescent="0.2">
      <c r="A53" s="149"/>
      <c r="B53" s="149"/>
      <c r="C53" s="149"/>
      <c r="D53" s="149"/>
      <c r="E53" s="151"/>
      <c r="F53" s="144"/>
      <c r="G53" s="144"/>
      <c r="H53" s="144"/>
      <c r="I53" s="144"/>
      <c r="J53" s="165"/>
      <c r="K53" s="165"/>
      <c r="L53" s="165"/>
      <c r="M53" s="165"/>
      <c r="N53" s="165"/>
      <c r="O53" s="165"/>
      <c r="P53" s="165"/>
      <c r="Q53" s="165"/>
      <c r="R53" s="165"/>
      <c r="S53" s="155"/>
      <c r="T53" s="153"/>
      <c r="U53" s="153"/>
      <c r="V53" s="155"/>
      <c r="W53" s="153"/>
      <c r="X53" s="153"/>
      <c r="Z53" s="2"/>
      <c r="AA53" s="2"/>
    </row>
    <row r="54" spans="1:33" x14ac:dyDescent="0.2">
      <c r="A54" s="166"/>
      <c r="B54" s="166"/>
      <c r="C54" s="166"/>
      <c r="D54" s="167"/>
      <c r="E54" s="168"/>
      <c r="F54" s="169"/>
      <c r="G54" s="170"/>
      <c r="H54" s="170"/>
      <c r="I54" s="170"/>
    </row>
    <row r="55" spans="1:33" x14ac:dyDescent="0.2">
      <c r="D55" s="174"/>
      <c r="E55" s="175"/>
      <c r="F55" s="169"/>
    </row>
  </sheetData>
  <sheetProtection password="E174" sheet="1" objects="1" scenarios="1" selectLockedCells="1" selectUnlockedCells="1"/>
  <mergeCells count="35">
    <mergeCell ref="U50:V50"/>
    <mergeCell ref="B29:D29"/>
    <mergeCell ref="B31:D31"/>
    <mergeCell ref="B36:D36"/>
    <mergeCell ref="B39:D39"/>
    <mergeCell ref="B40:D40"/>
    <mergeCell ref="B41:D41"/>
    <mergeCell ref="B28:D28"/>
    <mergeCell ref="Q5:Q6"/>
    <mergeCell ref="R5:R6"/>
    <mergeCell ref="S5:S6"/>
    <mergeCell ref="T5:T6"/>
    <mergeCell ref="K5:K6"/>
    <mergeCell ref="L5:L6"/>
    <mergeCell ref="M5:M6"/>
    <mergeCell ref="N5:N6"/>
    <mergeCell ref="O5:O6"/>
    <mergeCell ref="P5:P6"/>
    <mergeCell ref="B8:D8"/>
    <mergeCell ref="B15:D15"/>
    <mergeCell ref="B18:D18"/>
    <mergeCell ref="B27:D27"/>
    <mergeCell ref="A1:X1"/>
    <mergeCell ref="A2:X2"/>
    <mergeCell ref="A3:X3"/>
    <mergeCell ref="A5:D6"/>
    <mergeCell ref="E5:E6"/>
    <mergeCell ref="F5:F6"/>
    <mergeCell ref="G5:G6"/>
    <mergeCell ref="H5:H6"/>
    <mergeCell ref="I5:I6"/>
    <mergeCell ref="J5:J6"/>
    <mergeCell ref="X5:X6"/>
    <mergeCell ref="U5:V5"/>
    <mergeCell ref="W5:W6"/>
  </mergeCells>
  <pageMargins left="0.3" right="0.01" top="0.75" bottom="0.75" header="0.511811023622047" footer="0.511811023622047"/>
  <pageSetup scale="62" firstPageNumber="0" orientation="portrait" horizontalDpi="4294967293" r:id="rId1"/>
  <headerFooter alignWithMargins="0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0"/>
  <sheetViews>
    <sheetView topLeftCell="A50" zoomScaleNormal="100" workbookViewId="0">
      <selection activeCell="B26" sqref="B26"/>
    </sheetView>
  </sheetViews>
  <sheetFormatPr defaultRowHeight="15" x14ac:dyDescent="0.2"/>
  <cols>
    <col min="1" max="1" width="40.5703125" style="182" customWidth="1"/>
    <col min="2" max="2" width="30.28515625" style="182" customWidth="1"/>
    <col min="3" max="3" width="16.140625" style="182" customWidth="1"/>
    <col min="4" max="4" width="17.5703125" style="182" customWidth="1"/>
    <col min="5" max="5" width="11.140625" style="182" customWidth="1"/>
    <col min="6" max="6" width="11.140625" style="183" customWidth="1"/>
    <col min="7" max="7" width="18.5703125" style="184" customWidth="1"/>
    <col min="8" max="9" width="15.42578125" style="182" hidden="1" customWidth="1"/>
    <col min="10" max="10" width="13.5703125" style="182" customWidth="1"/>
    <col min="11" max="11" width="29.7109375" style="182" customWidth="1"/>
    <col min="12" max="12" width="22.85546875" style="184" customWidth="1"/>
    <col min="13" max="13" width="14.5703125" style="182" customWidth="1"/>
    <col min="14" max="14" width="15.7109375" style="184" bestFit="1" customWidth="1"/>
    <col min="15" max="15" width="15.42578125" style="184" bestFit="1" customWidth="1"/>
    <col min="16" max="16384" width="9.140625" style="182"/>
  </cols>
  <sheetData>
    <row r="1" spans="1:15" s="179" customFormat="1" ht="15.75" x14ac:dyDescent="0.2">
      <c r="A1" s="178" t="s">
        <v>70</v>
      </c>
      <c r="F1" s="180"/>
      <c r="G1" s="181"/>
      <c r="L1" s="181"/>
      <c r="N1" s="181"/>
      <c r="O1" s="181"/>
    </row>
    <row r="2" spans="1:15" s="179" customFormat="1" ht="15.75" x14ac:dyDescent="0.2">
      <c r="F2" s="180"/>
      <c r="G2" s="181"/>
      <c r="L2" s="181"/>
      <c r="N2" s="181"/>
      <c r="O2" s="181"/>
    </row>
    <row r="3" spans="1:15" s="179" customFormat="1" ht="15.75" x14ac:dyDescent="0.2">
      <c r="A3" s="357" t="s">
        <v>71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181"/>
      <c r="N3" s="181"/>
      <c r="O3" s="181"/>
    </row>
    <row r="4" spans="1:15" s="179" customFormat="1" ht="15.75" x14ac:dyDescent="0.2">
      <c r="A4" s="357" t="s">
        <v>72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181"/>
      <c r="N4" s="181"/>
      <c r="O4" s="181"/>
    </row>
    <row r="5" spans="1:15" s="179" customFormat="1" ht="15.75" x14ac:dyDescent="0.2">
      <c r="A5" s="182"/>
      <c r="B5" s="182"/>
      <c r="C5" s="182"/>
      <c r="D5" s="182"/>
      <c r="E5" s="182"/>
      <c r="F5" s="183"/>
      <c r="G5" s="184"/>
      <c r="H5" s="182"/>
      <c r="I5" s="182"/>
      <c r="J5" s="182"/>
      <c r="K5" s="182"/>
      <c r="L5" s="181"/>
      <c r="N5" s="181"/>
      <c r="O5" s="181"/>
    </row>
    <row r="6" spans="1:15" s="179" customFormat="1" ht="15.75" x14ac:dyDescent="0.2">
      <c r="A6" s="182" t="s">
        <v>73</v>
      </c>
      <c r="B6" s="182"/>
      <c r="C6" s="182"/>
      <c r="D6" s="182"/>
      <c r="E6" s="182"/>
      <c r="F6" s="183"/>
      <c r="G6" s="184"/>
      <c r="H6" s="182"/>
      <c r="I6" s="182"/>
      <c r="J6" s="182"/>
      <c r="K6" s="182"/>
      <c r="L6" s="181"/>
      <c r="N6" s="181"/>
      <c r="O6" s="181"/>
    </row>
    <row r="7" spans="1:15" s="179" customFormat="1" ht="15.75" x14ac:dyDescent="0.2">
      <c r="A7" s="182"/>
      <c r="B7" s="182"/>
      <c r="C7" s="182"/>
      <c r="D7" s="182"/>
      <c r="E7" s="182"/>
      <c r="F7" s="183"/>
      <c r="G7" s="184"/>
      <c r="H7" s="182"/>
      <c r="I7" s="182"/>
      <c r="J7" s="182"/>
      <c r="K7" s="182"/>
      <c r="L7" s="181"/>
      <c r="N7" s="181"/>
      <c r="O7" s="181"/>
    </row>
    <row r="8" spans="1:15" s="179" customFormat="1" ht="15.75" customHeight="1" x14ac:dyDescent="0.2">
      <c r="A8" s="358" t="s">
        <v>74</v>
      </c>
      <c r="B8" s="358" t="s">
        <v>75</v>
      </c>
      <c r="C8" s="358" t="s">
        <v>76</v>
      </c>
      <c r="D8" s="358" t="s">
        <v>77</v>
      </c>
      <c r="E8" s="360" t="s">
        <v>78</v>
      </c>
      <c r="F8" s="362" t="s">
        <v>79</v>
      </c>
      <c r="G8" s="363"/>
      <c r="H8" s="358" t="s">
        <v>80</v>
      </c>
      <c r="I8" s="185"/>
      <c r="J8" s="358" t="s">
        <v>81</v>
      </c>
      <c r="K8" s="358" t="s">
        <v>82</v>
      </c>
      <c r="L8" s="181"/>
      <c r="N8" s="181"/>
      <c r="O8" s="181"/>
    </row>
    <row r="9" spans="1:15" s="179" customFormat="1" ht="45" x14ac:dyDescent="0.2">
      <c r="A9" s="359"/>
      <c r="B9" s="359"/>
      <c r="C9" s="359"/>
      <c r="D9" s="359"/>
      <c r="E9" s="361"/>
      <c r="F9" s="186" t="s">
        <v>83</v>
      </c>
      <c r="G9" s="187" t="s">
        <v>84</v>
      </c>
      <c r="H9" s="359"/>
      <c r="I9" s="188" t="s">
        <v>85</v>
      </c>
      <c r="J9" s="359"/>
      <c r="K9" s="359"/>
      <c r="L9" s="181"/>
      <c r="N9" s="181"/>
      <c r="O9" s="181"/>
    </row>
    <row r="10" spans="1:15" s="179" customFormat="1" ht="20.25" customHeight="1" x14ac:dyDescent="0.2">
      <c r="A10" s="189" t="s">
        <v>86</v>
      </c>
      <c r="B10" s="190"/>
      <c r="C10" s="191">
        <v>12906684.199999999</v>
      </c>
      <c r="D10" s="192" t="s">
        <v>87</v>
      </c>
      <c r="E10" s="190"/>
      <c r="F10" s="193">
        <f>+G10/C10</f>
        <v>0.73032258509896764</v>
      </c>
      <c r="G10" s="191">
        <f>8113996.34+547590.5+50100+370705-1382.87+229250+115784</f>
        <v>9426042.9700000007</v>
      </c>
      <c r="H10" s="191">
        <f>+C10-G10</f>
        <v>3480641.2299999986</v>
      </c>
      <c r="I10" s="191">
        <v>7649160.3399999999</v>
      </c>
      <c r="J10" s="190"/>
      <c r="K10" s="194" t="s">
        <v>88</v>
      </c>
      <c r="L10" s="195">
        <f>+C10-G10</f>
        <v>3480641.2299999986</v>
      </c>
      <c r="M10" s="196"/>
      <c r="N10" s="181"/>
      <c r="O10" s="181"/>
    </row>
    <row r="11" spans="1:15" s="179" customFormat="1" ht="45" customHeight="1" x14ac:dyDescent="0.2">
      <c r="A11" s="197" t="s">
        <v>89</v>
      </c>
      <c r="B11" s="190"/>
      <c r="C11" s="198">
        <f>1124000+6000</f>
        <v>1130000</v>
      </c>
      <c r="D11" s="199" t="s">
        <v>90</v>
      </c>
      <c r="E11" s="190"/>
      <c r="F11" s="193">
        <v>0.995</v>
      </c>
      <c r="G11" s="198">
        <v>1124557</v>
      </c>
      <c r="H11" s="198">
        <f>+C11-G11</f>
        <v>5443</v>
      </c>
      <c r="I11" s="198">
        <v>752657</v>
      </c>
      <c r="J11" s="190"/>
      <c r="K11" s="200" t="s">
        <v>88</v>
      </c>
      <c r="L11" s="195">
        <f t="shared" ref="L11:L77" si="0">+C11-G11</f>
        <v>5443</v>
      </c>
      <c r="N11" s="181"/>
      <c r="O11" s="181"/>
    </row>
    <row r="12" spans="1:15" s="179" customFormat="1" ht="30" customHeight="1" x14ac:dyDescent="0.2">
      <c r="A12" s="189" t="s">
        <v>91</v>
      </c>
      <c r="B12" s="190"/>
      <c r="C12" s="191">
        <v>399975</v>
      </c>
      <c r="D12" s="201" t="s">
        <v>92</v>
      </c>
      <c r="E12" s="190"/>
      <c r="F12" s="193">
        <f>+G12/C12</f>
        <v>0.68479529970623165</v>
      </c>
      <c r="G12" s="191">
        <v>273901</v>
      </c>
      <c r="H12" s="191">
        <f>+C12-G12</f>
        <v>126074</v>
      </c>
      <c r="I12" s="191">
        <v>273901</v>
      </c>
      <c r="J12" s="190"/>
      <c r="K12" s="194" t="s">
        <v>88</v>
      </c>
      <c r="L12" s="195">
        <f t="shared" si="0"/>
        <v>126074</v>
      </c>
      <c r="N12" s="181"/>
      <c r="O12" s="181"/>
    </row>
    <row r="13" spans="1:15" s="179" customFormat="1" ht="30" customHeight="1" x14ac:dyDescent="0.2">
      <c r="A13" s="189" t="s">
        <v>93</v>
      </c>
      <c r="B13" s="190"/>
      <c r="C13" s="191">
        <v>574675</v>
      </c>
      <c r="D13" s="192" t="s">
        <v>94</v>
      </c>
      <c r="E13" s="190"/>
      <c r="F13" s="193">
        <v>0</v>
      </c>
      <c r="G13" s="191"/>
      <c r="H13" s="191"/>
      <c r="I13" s="191"/>
      <c r="J13" s="190"/>
      <c r="K13" s="194"/>
      <c r="L13" s="195">
        <f t="shared" si="0"/>
        <v>574675</v>
      </c>
      <c r="M13" s="181"/>
      <c r="N13" s="181"/>
      <c r="O13" s="181"/>
    </row>
    <row r="14" spans="1:15" s="179" customFormat="1" ht="45" hidden="1" customHeight="1" x14ac:dyDescent="0.2">
      <c r="A14" s="189" t="s">
        <v>95</v>
      </c>
      <c r="B14" s="190" t="s">
        <v>96</v>
      </c>
      <c r="C14" s="191">
        <v>3000000</v>
      </c>
      <c r="D14" s="202" t="s">
        <v>97</v>
      </c>
      <c r="E14" s="190"/>
      <c r="F14" s="193">
        <v>1</v>
      </c>
      <c r="G14" s="191">
        <v>2284116.5</v>
      </c>
      <c r="H14" s="191"/>
      <c r="I14" s="191">
        <v>2245966.5</v>
      </c>
      <c r="J14" s="190"/>
      <c r="K14" s="200" t="s">
        <v>98</v>
      </c>
      <c r="L14" s="181">
        <f t="shared" si="0"/>
        <v>715883.5</v>
      </c>
      <c r="N14" s="181"/>
      <c r="O14" s="181"/>
    </row>
    <row r="15" spans="1:15" s="179" customFormat="1" ht="57.75" hidden="1" customHeight="1" x14ac:dyDescent="0.2">
      <c r="A15" s="189" t="s">
        <v>99</v>
      </c>
      <c r="B15" s="190" t="s">
        <v>100</v>
      </c>
      <c r="C15" s="191">
        <v>29254500</v>
      </c>
      <c r="D15" s="192"/>
      <c r="E15" s="190"/>
      <c r="F15" s="193">
        <v>0.63090000000000002</v>
      </c>
      <c r="G15" s="191">
        <f>24676047.92+4578452.08</f>
        <v>29254500</v>
      </c>
      <c r="H15" s="191">
        <f>+C15-G15</f>
        <v>0</v>
      </c>
      <c r="I15" s="191"/>
      <c r="J15" s="190"/>
      <c r="K15" s="200" t="s">
        <v>101</v>
      </c>
      <c r="L15" s="181">
        <f t="shared" si="0"/>
        <v>0</v>
      </c>
      <c r="N15" s="181"/>
      <c r="O15" s="181"/>
    </row>
    <row r="16" spans="1:15" s="179" customFormat="1" ht="45" hidden="1" customHeight="1" x14ac:dyDescent="0.2">
      <c r="A16" s="189" t="s">
        <v>102</v>
      </c>
      <c r="B16" s="190"/>
      <c r="C16" s="191">
        <v>1000000</v>
      </c>
      <c r="D16" s="201"/>
      <c r="E16" s="190"/>
      <c r="F16" s="193">
        <v>1</v>
      </c>
      <c r="G16" s="191">
        <v>735206</v>
      </c>
      <c r="H16" s="191">
        <v>264794</v>
      </c>
      <c r="I16" s="191">
        <v>735206</v>
      </c>
      <c r="J16" s="190"/>
      <c r="K16" s="200" t="s">
        <v>103</v>
      </c>
      <c r="L16" s="181">
        <f t="shared" si="0"/>
        <v>264794</v>
      </c>
      <c r="N16" s="181"/>
      <c r="O16" s="181"/>
    </row>
    <row r="17" spans="1:16" s="179" customFormat="1" ht="45" hidden="1" x14ac:dyDescent="0.2">
      <c r="A17" s="189" t="s">
        <v>104</v>
      </c>
      <c r="B17" s="194" t="s">
        <v>105</v>
      </c>
      <c r="C17" s="198">
        <v>2103093</v>
      </c>
      <c r="D17" s="199" t="s">
        <v>90</v>
      </c>
      <c r="E17" s="190"/>
      <c r="F17" s="193">
        <v>1</v>
      </c>
      <c r="G17" s="198">
        <f>1768537.48+14341.6+8875.8</f>
        <v>1791754.8800000001</v>
      </c>
      <c r="H17" s="198">
        <v>853340.52</v>
      </c>
      <c r="I17" s="198">
        <v>1782879.08</v>
      </c>
      <c r="J17" s="190"/>
      <c r="K17" s="200" t="s">
        <v>106</v>
      </c>
      <c r="L17" s="181">
        <f t="shared" si="0"/>
        <v>311338.11999999988</v>
      </c>
      <c r="N17" s="181"/>
      <c r="O17" s="181"/>
    </row>
    <row r="18" spans="1:16" ht="96" hidden="1" customHeight="1" x14ac:dyDescent="0.2">
      <c r="A18" s="189" t="s">
        <v>107</v>
      </c>
      <c r="B18" s="194" t="s">
        <v>108</v>
      </c>
      <c r="C18" s="198">
        <v>1440000</v>
      </c>
      <c r="D18" s="203" t="s">
        <v>109</v>
      </c>
      <c r="E18" s="190"/>
      <c r="F18" s="193">
        <v>1</v>
      </c>
      <c r="G18" s="198"/>
      <c r="H18" s="198">
        <v>1440000</v>
      </c>
      <c r="I18" s="198"/>
      <c r="J18" s="190"/>
      <c r="K18" s="200" t="s">
        <v>110</v>
      </c>
      <c r="L18" s="181">
        <f t="shared" si="0"/>
        <v>1440000</v>
      </c>
      <c r="N18" s="181"/>
    </row>
    <row r="19" spans="1:16" s="179" customFormat="1" ht="45" hidden="1" customHeight="1" x14ac:dyDescent="0.2">
      <c r="A19" s="189" t="s">
        <v>111</v>
      </c>
      <c r="B19" s="190"/>
      <c r="C19" s="198">
        <v>50000</v>
      </c>
      <c r="D19" s="199" t="s">
        <v>112</v>
      </c>
      <c r="E19" s="190"/>
      <c r="F19" s="193">
        <v>1</v>
      </c>
      <c r="G19" s="198">
        <v>50000</v>
      </c>
      <c r="H19" s="198"/>
      <c r="I19" s="198"/>
      <c r="J19" s="190"/>
      <c r="K19" s="200" t="s">
        <v>113</v>
      </c>
      <c r="L19" s="181">
        <f t="shared" si="0"/>
        <v>0</v>
      </c>
      <c r="N19" s="181"/>
      <c r="O19" s="181"/>
    </row>
    <row r="20" spans="1:16" s="179" customFormat="1" ht="45" hidden="1" x14ac:dyDescent="0.2">
      <c r="A20" s="189" t="s">
        <v>104</v>
      </c>
      <c r="B20" s="194" t="s">
        <v>105</v>
      </c>
      <c r="C20" s="198">
        <v>2103093</v>
      </c>
      <c r="D20" s="203" t="s">
        <v>114</v>
      </c>
      <c r="E20" s="190"/>
      <c r="F20" s="193">
        <v>0.5</v>
      </c>
      <c r="G20" s="198"/>
      <c r="H20" s="198"/>
      <c r="I20" s="198"/>
      <c r="J20" s="190"/>
      <c r="K20" s="200" t="s">
        <v>106</v>
      </c>
      <c r="L20" s="181">
        <f t="shared" si="0"/>
        <v>2103093</v>
      </c>
      <c r="N20" s="181"/>
      <c r="O20" s="181"/>
    </row>
    <row r="21" spans="1:16" s="179" customFormat="1" ht="60" hidden="1" x14ac:dyDescent="0.2">
      <c r="A21" s="204" t="s">
        <v>115</v>
      </c>
      <c r="B21" s="205" t="s">
        <v>116</v>
      </c>
      <c r="C21" s="206">
        <v>1822247.42</v>
      </c>
      <c r="D21" s="203" t="s">
        <v>114</v>
      </c>
      <c r="E21" s="207"/>
      <c r="F21" s="208">
        <v>1</v>
      </c>
      <c r="G21" s="206">
        <v>1822247.42</v>
      </c>
      <c r="H21" s="206"/>
      <c r="I21" s="206"/>
      <c r="J21" s="207"/>
      <c r="K21" s="209" t="s">
        <v>117</v>
      </c>
      <c r="L21" s="181">
        <f t="shared" si="0"/>
        <v>0</v>
      </c>
      <c r="N21" s="181"/>
      <c r="O21" s="181"/>
    </row>
    <row r="22" spans="1:16" s="179" customFormat="1" ht="90" hidden="1" x14ac:dyDescent="0.2">
      <c r="A22" s="189" t="s">
        <v>118</v>
      </c>
      <c r="B22" s="205" t="s">
        <v>119</v>
      </c>
      <c r="C22" s="210">
        <v>7077100</v>
      </c>
      <c r="D22" s="203" t="s">
        <v>120</v>
      </c>
      <c r="E22" s="207"/>
      <c r="F22" s="208">
        <v>1</v>
      </c>
      <c r="G22" s="191">
        <f>6265426.1+776797.34</f>
        <v>7042223.4399999995</v>
      </c>
      <c r="H22" s="210">
        <f>+C22-G22</f>
        <v>34876.560000000522</v>
      </c>
      <c r="I22" s="207"/>
      <c r="J22" s="207"/>
      <c r="K22" s="211" t="s">
        <v>121</v>
      </c>
      <c r="L22" s="181">
        <f t="shared" si="0"/>
        <v>34876.560000000522</v>
      </c>
      <c r="N22" s="181"/>
      <c r="O22" s="181"/>
    </row>
    <row r="23" spans="1:16" s="179" customFormat="1" ht="30" x14ac:dyDescent="0.2">
      <c r="A23" s="189" t="s">
        <v>122</v>
      </c>
      <c r="B23" s="205" t="s">
        <v>119</v>
      </c>
      <c r="C23" s="210">
        <v>13750201</v>
      </c>
      <c r="D23" s="203" t="s">
        <v>123</v>
      </c>
      <c r="E23" s="207"/>
      <c r="F23" s="208">
        <v>0.82</v>
      </c>
      <c r="G23" s="210">
        <f>13750201-9177460.26</f>
        <v>4572740.74</v>
      </c>
      <c r="H23" s="210"/>
      <c r="I23" s="207"/>
      <c r="J23" s="207"/>
      <c r="K23" s="211" t="s">
        <v>88</v>
      </c>
      <c r="L23" s="195">
        <f t="shared" si="0"/>
        <v>9177460.2599999998</v>
      </c>
      <c r="N23" s="181"/>
      <c r="O23" s="181"/>
    </row>
    <row r="24" spans="1:16" s="179" customFormat="1" ht="90" hidden="1" x14ac:dyDescent="0.2">
      <c r="A24" s="197" t="s">
        <v>124</v>
      </c>
      <c r="B24" s="205"/>
      <c r="C24" s="210">
        <v>3500000</v>
      </c>
      <c r="D24" s="212" t="s">
        <v>123</v>
      </c>
      <c r="E24" s="207"/>
      <c r="F24" s="208">
        <v>1</v>
      </c>
      <c r="G24" s="210">
        <v>3490000</v>
      </c>
      <c r="H24" s="210"/>
      <c r="I24" s="207"/>
      <c r="J24" s="207"/>
      <c r="K24" s="211" t="s">
        <v>125</v>
      </c>
      <c r="L24" s="181">
        <f t="shared" si="0"/>
        <v>10000</v>
      </c>
      <c r="N24" s="181"/>
      <c r="O24" s="181"/>
      <c r="P24" s="179" t="s">
        <v>126</v>
      </c>
    </row>
    <row r="25" spans="1:16" s="179" customFormat="1" ht="17.25" customHeight="1" x14ac:dyDescent="0.2">
      <c r="A25" s="213" t="s">
        <v>127</v>
      </c>
      <c r="B25" s="214"/>
      <c r="C25" s="215"/>
      <c r="D25" s="214"/>
      <c r="E25" s="216"/>
      <c r="F25" s="217"/>
      <c r="G25" s="218"/>
      <c r="H25" s="218"/>
      <c r="I25" s="218"/>
      <c r="J25" s="214"/>
      <c r="K25" s="219"/>
      <c r="L25" s="181">
        <f t="shared" si="0"/>
        <v>0</v>
      </c>
      <c r="N25" s="181"/>
      <c r="O25" s="181"/>
    </row>
    <row r="26" spans="1:16" s="179" customFormat="1" ht="48.75" customHeight="1" x14ac:dyDescent="0.2">
      <c r="A26" s="189" t="s">
        <v>128</v>
      </c>
      <c r="B26" s="220" t="s">
        <v>129</v>
      </c>
      <c r="C26" s="221">
        <v>34500000</v>
      </c>
      <c r="D26" s="222" t="s">
        <v>130</v>
      </c>
      <c r="E26" s="223"/>
      <c r="F26" s="224">
        <v>1</v>
      </c>
      <c r="G26" s="221">
        <v>34167234.310000002</v>
      </c>
      <c r="H26" s="221">
        <v>332765.68999999762</v>
      </c>
      <c r="I26" s="221">
        <v>34167234.310000002</v>
      </c>
      <c r="J26" s="223"/>
      <c r="K26" s="220" t="s">
        <v>131</v>
      </c>
      <c r="L26" s="195">
        <f>+C26-G26</f>
        <v>332765.68999999762</v>
      </c>
      <c r="N26" s="181"/>
      <c r="O26" s="181"/>
    </row>
    <row r="27" spans="1:16" s="179" customFormat="1" ht="45" x14ac:dyDescent="0.2">
      <c r="A27" s="225" t="s">
        <v>132</v>
      </c>
      <c r="B27" s="190"/>
      <c r="C27" s="191"/>
      <c r="D27" s="192"/>
      <c r="E27" s="190"/>
      <c r="F27" s="193"/>
      <c r="G27" s="191"/>
      <c r="H27" s="191"/>
      <c r="I27" s="191"/>
      <c r="J27" s="190"/>
      <c r="K27" s="194"/>
      <c r="L27" s="181">
        <f t="shared" si="0"/>
        <v>0</v>
      </c>
      <c r="N27" s="181"/>
      <c r="O27" s="181"/>
    </row>
    <row r="28" spans="1:16" s="179" customFormat="1" ht="17.25" customHeight="1" x14ac:dyDescent="0.2">
      <c r="A28" s="226" t="s">
        <v>133</v>
      </c>
      <c r="B28" s="194" t="s">
        <v>134</v>
      </c>
      <c r="C28" s="191">
        <v>15000000</v>
      </c>
      <c r="D28" s="194" t="s">
        <v>135</v>
      </c>
      <c r="E28" s="190"/>
      <c r="F28" s="193">
        <v>1</v>
      </c>
      <c r="G28" s="191">
        <v>14280464.15</v>
      </c>
      <c r="H28" s="191">
        <v>719535.84999999963</v>
      </c>
      <c r="I28" s="191">
        <v>14280464.15</v>
      </c>
      <c r="J28" s="190"/>
      <c r="K28" s="194" t="s">
        <v>131</v>
      </c>
      <c r="L28" s="195">
        <f t="shared" si="0"/>
        <v>719535.84999999963</v>
      </c>
      <c r="N28" s="181"/>
      <c r="O28" s="181"/>
    </row>
    <row r="29" spans="1:16" s="179" customFormat="1" ht="17.25" customHeight="1" x14ac:dyDescent="0.2">
      <c r="A29" s="226" t="s">
        <v>136</v>
      </c>
      <c r="B29" s="227" t="s">
        <v>137</v>
      </c>
      <c r="C29" s="218">
        <v>40745187</v>
      </c>
      <c r="D29" s="219" t="s">
        <v>135</v>
      </c>
      <c r="E29" s="214"/>
      <c r="F29" s="364">
        <f>+G29/C29</f>
        <v>0.92150748995212617</v>
      </c>
      <c r="G29" s="366">
        <f>24149995+3998000+4499000+4900000</f>
        <v>37546995</v>
      </c>
      <c r="H29" s="366">
        <v>12597192</v>
      </c>
      <c r="I29" s="366">
        <v>37546995</v>
      </c>
      <c r="J29" s="214"/>
      <c r="K29" s="368" t="s">
        <v>88</v>
      </c>
      <c r="L29" s="195">
        <f t="shared" si="0"/>
        <v>3198192</v>
      </c>
      <c r="N29" s="181"/>
      <c r="O29" s="181"/>
    </row>
    <row r="30" spans="1:16" s="179" customFormat="1" ht="17.25" customHeight="1" x14ac:dyDescent="0.2">
      <c r="A30" s="228" t="s">
        <v>138</v>
      </c>
      <c r="B30" s="229"/>
      <c r="C30" s="210"/>
      <c r="D30" s="205"/>
      <c r="E30" s="207"/>
      <c r="F30" s="365"/>
      <c r="G30" s="367"/>
      <c r="H30" s="367"/>
      <c r="I30" s="367"/>
      <c r="J30" s="207"/>
      <c r="K30" s="369"/>
      <c r="L30" s="181">
        <f t="shared" si="0"/>
        <v>0</v>
      </c>
      <c r="N30" s="181"/>
      <c r="O30" s="181"/>
    </row>
    <row r="31" spans="1:16" s="179" customFormat="1" ht="30" x14ac:dyDescent="0.2">
      <c r="A31" s="230" t="s">
        <v>139</v>
      </c>
      <c r="B31" s="190"/>
      <c r="C31" s="191">
        <v>4000000</v>
      </c>
      <c r="D31" s="194" t="s">
        <v>135</v>
      </c>
      <c r="E31" s="190"/>
      <c r="F31" s="193">
        <f>+G31/C31</f>
        <v>0.89549956000000008</v>
      </c>
      <c r="G31" s="191">
        <f>335500+3175550+46898.24+24050</f>
        <v>3581998.24</v>
      </c>
      <c r="H31" s="191">
        <f>+C31-G31</f>
        <v>418001.75999999978</v>
      </c>
      <c r="I31" s="191">
        <v>3581998.24</v>
      </c>
      <c r="J31" s="190"/>
      <c r="K31" s="200" t="s">
        <v>88</v>
      </c>
      <c r="L31" s="195">
        <f>+C31-G31</f>
        <v>418001.75999999978</v>
      </c>
      <c r="N31" s="181"/>
      <c r="O31" s="181"/>
    </row>
    <row r="32" spans="1:16" s="179" customFormat="1" ht="17.25" customHeight="1" x14ac:dyDescent="0.2">
      <c r="A32" s="197" t="s">
        <v>140</v>
      </c>
      <c r="B32" s="190"/>
      <c r="C32" s="231"/>
      <c r="D32" s="231"/>
      <c r="E32" s="231"/>
      <c r="F32" s="231"/>
      <c r="G32" s="231"/>
      <c r="H32" s="231"/>
      <c r="I32" s="231"/>
      <c r="J32" s="231"/>
      <c r="K32" s="232"/>
      <c r="N32" s="181"/>
      <c r="O32" s="181"/>
    </row>
    <row r="33" spans="1:15" s="179" customFormat="1" ht="15.75" x14ac:dyDescent="0.2">
      <c r="A33" s="233" t="s">
        <v>141</v>
      </c>
      <c r="B33" s="223"/>
      <c r="C33" s="221"/>
      <c r="D33" s="223"/>
      <c r="E33" s="223"/>
      <c r="F33" s="224"/>
      <c r="G33" s="221"/>
      <c r="H33" s="223"/>
      <c r="I33" s="223"/>
      <c r="J33" s="223"/>
      <c r="K33" s="234"/>
      <c r="L33" s="181">
        <f t="shared" si="0"/>
        <v>0</v>
      </c>
      <c r="N33" s="181"/>
      <c r="O33" s="181"/>
    </row>
    <row r="34" spans="1:15" s="179" customFormat="1" ht="15.75" x14ac:dyDescent="0.2">
      <c r="A34" s="370" t="s">
        <v>142</v>
      </c>
      <c r="B34" s="223"/>
      <c r="C34" s="221"/>
      <c r="D34" s="223"/>
      <c r="E34" s="223"/>
      <c r="F34" s="224"/>
      <c r="G34" s="221"/>
      <c r="H34" s="223"/>
      <c r="I34" s="223"/>
      <c r="J34" s="223"/>
      <c r="K34" s="373" t="s">
        <v>143</v>
      </c>
      <c r="L34" s="181">
        <f t="shared" si="0"/>
        <v>0</v>
      </c>
      <c r="N34" s="181"/>
      <c r="O34" s="181"/>
    </row>
    <row r="35" spans="1:15" s="179" customFormat="1" ht="15.75" x14ac:dyDescent="0.2">
      <c r="A35" s="371"/>
      <c r="B35" s="219" t="s">
        <v>144</v>
      </c>
      <c r="C35" s="218">
        <v>500000</v>
      </c>
      <c r="D35" s="235">
        <v>43030</v>
      </c>
      <c r="E35" s="214"/>
      <c r="F35" s="217">
        <v>1</v>
      </c>
      <c r="G35" s="218"/>
      <c r="H35" s="214"/>
      <c r="I35" s="218"/>
      <c r="J35" s="214"/>
      <c r="K35" s="374"/>
      <c r="L35" s="195">
        <f t="shared" si="0"/>
        <v>500000</v>
      </c>
      <c r="N35" s="181"/>
      <c r="O35" s="181"/>
    </row>
    <row r="36" spans="1:15" s="179" customFormat="1" ht="15.75" x14ac:dyDescent="0.2">
      <c r="A36" s="371"/>
      <c r="B36" s="219" t="s">
        <v>145</v>
      </c>
      <c r="C36" s="218">
        <v>1060000</v>
      </c>
      <c r="D36" s="235">
        <v>43030</v>
      </c>
      <c r="E36" s="214"/>
      <c r="F36" s="217">
        <v>1</v>
      </c>
      <c r="G36" s="218"/>
      <c r="H36" s="214"/>
      <c r="I36" s="214"/>
      <c r="J36" s="214"/>
      <c r="K36" s="374"/>
      <c r="L36" s="195">
        <f t="shared" si="0"/>
        <v>1060000</v>
      </c>
      <c r="N36" s="181"/>
      <c r="O36" s="181"/>
    </row>
    <row r="37" spans="1:15" s="179" customFormat="1" ht="15.75" x14ac:dyDescent="0.2">
      <c r="A37" s="372"/>
      <c r="B37" s="207"/>
      <c r="C37" s="210"/>
      <c r="D37" s="207"/>
      <c r="E37" s="207"/>
      <c r="F37" s="236"/>
      <c r="G37" s="210"/>
      <c r="H37" s="207"/>
      <c r="I37" s="207"/>
      <c r="J37" s="207"/>
      <c r="K37" s="375"/>
      <c r="L37" s="181">
        <f t="shared" si="0"/>
        <v>0</v>
      </c>
      <c r="N37" s="181"/>
      <c r="O37" s="181"/>
    </row>
    <row r="38" spans="1:15" ht="45" x14ac:dyDescent="0.2">
      <c r="A38" s="189" t="s">
        <v>146</v>
      </c>
      <c r="B38" s="194"/>
      <c r="C38" s="198">
        <v>10647492</v>
      </c>
      <c r="D38" s="203" t="s">
        <v>147</v>
      </c>
      <c r="E38" s="190"/>
      <c r="F38" s="193"/>
      <c r="G38" s="198"/>
      <c r="H38" s="198"/>
      <c r="I38" s="198"/>
      <c r="J38" s="190"/>
      <c r="K38" s="200" t="s">
        <v>88</v>
      </c>
      <c r="L38" s="195">
        <f t="shared" si="0"/>
        <v>10647492</v>
      </c>
      <c r="N38" s="181"/>
    </row>
    <row r="39" spans="1:15" ht="43.5" customHeight="1" x14ac:dyDescent="0.2">
      <c r="A39" s="189" t="s">
        <v>148</v>
      </c>
      <c r="B39" s="194"/>
      <c r="C39" s="198">
        <v>2500000</v>
      </c>
      <c r="D39" s="203" t="s">
        <v>149</v>
      </c>
      <c r="E39" s="190"/>
      <c r="F39" s="193"/>
      <c r="G39" s="198"/>
      <c r="H39" s="198"/>
      <c r="I39" s="198"/>
      <c r="J39" s="190"/>
      <c r="K39" s="200"/>
      <c r="L39" s="195">
        <f>+C39-G39</f>
        <v>2500000</v>
      </c>
      <c r="N39" s="181"/>
    </row>
    <row r="40" spans="1:15" ht="15.75" x14ac:dyDescent="0.2">
      <c r="A40" s="200"/>
      <c r="B40" s="194"/>
      <c r="C40" s="198"/>
      <c r="D40" s="203"/>
      <c r="E40" s="190"/>
      <c r="F40" s="193"/>
      <c r="G40" s="198"/>
      <c r="H40" s="198"/>
      <c r="I40" s="198"/>
      <c r="J40" s="190"/>
      <c r="K40" s="200"/>
      <c r="L40" s="181"/>
      <c r="N40" s="181"/>
    </row>
    <row r="41" spans="1:15" ht="15.75" hidden="1" x14ac:dyDescent="0.2">
      <c r="A41" s="237" t="s">
        <v>150</v>
      </c>
      <c r="B41" s="194"/>
      <c r="C41" s="198"/>
      <c r="D41" s="203"/>
      <c r="E41" s="190"/>
      <c r="F41" s="193"/>
      <c r="G41" s="198"/>
      <c r="H41" s="198"/>
      <c r="I41" s="198"/>
      <c r="J41" s="190"/>
      <c r="K41" s="200"/>
      <c r="L41" s="181">
        <f t="shared" si="0"/>
        <v>0</v>
      </c>
      <c r="N41" s="181"/>
    </row>
    <row r="42" spans="1:15" ht="30" hidden="1" x14ac:dyDescent="0.2">
      <c r="A42" s="200" t="s">
        <v>151</v>
      </c>
      <c r="B42" s="194"/>
      <c r="C42" s="198">
        <v>1890000</v>
      </c>
      <c r="D42" s="203" t="s">
        <v>152</v>
      </c>
      <c r="E42" s="190"/>
      <c r="F42" s="193">
        <f>948991.96/1890000</f>
        <v>0.50211214814814809</v>
      </c>
      <c r="G42" s="198">
        <f>188100+188100+316675+124446.96+131670</f>
        <v>948991.96</v>
      </c>
      <c r="H42" s="198">
        <v>1890000</v>
      </c>
      <c r="I42" s="198"/>
      <c r="J42" s="190"/>
      <c r="K42" s="200" t="s">
        <v>153</v>
      </c>
      <c r="L42" s="181">
        <f t="shared" si="0"/>
        <v>941008.04</v>
      </c>
      <c r="N42" s="181"/>
    </row>
    <row r="43" spans="1:15" ht="30" hidden="1" x14ac:dyDescent="0.2">
      <c r="A43" s="200" t="s">
        <v>154</v>
      </c>
      <c r="B43" s="194"/>
      <c r="C43" s="198">
        <v>1264500</v>
      </c>
      <c r="D43" s="203" t="s">
        <v>155</v>
      </c>
      <c r="E43" s="190"/>
      <c r="F43" s="193">
        <v>1</v>
      </c>
      <c r="G43" s="198">
        <f>1264500-10500+10500</f>
        <v>1264500</v>
      </c>
      <c r="H43" s="198">
        <f>+C43-G43</f>
        <v>0</v>
      </c>
      <c r="I43" s="198">
        <v>1264500</v>
      </c>
      <c r="J43" s="190"/>
      <c r="K43" s="200" t="s">
        <v>113</v>
      </c>
      <c r="L43" s="181">
        <f t="shared" si="0"/>
        <v>0</v>
      </c>
      <c r="N43" s="181"/>
    </row>
    <row r="44" spans="1:15" ht="30" hidden="1" x14ac:dyDescent="0.2">
      <c r="A44" s="200" t="s">
        <v>156</v>
      </c>
      <c r="B44" s="194"/>
      <c r="C44" s="198">
        <v>1264500</v>
      </c>
      <c r="D44" s="203" t="s">
        <v>155</v>
      </c>
      <c r="E44" s="190"/>
      <c r="F44" s="193">
        <v>1</v>
      </c>
      <c r="G44" s="198">
        <f>1264500-10500+10500</f>
        <v>1264500</v>
      </c>
      <c r="H44" s="198">
        <f>+C44-G44</f>
        <v>0</v>
      </c>
      <c r="I44" s="198">
        <v>1264500</v>
      </c>
      <c r="J44" s="190"/>
      <c r="K44" s="200" t="s">
        <v>113</v>
      </c>
      <c r="L44" s="181">
        <f t="shared" si="0"/>
        <v>0</v>
      </c>
      <c r="N44" s="181"/>
    </row>
    <row r="45" spans="1:15" ht="15.75" hidden="1" x14ac:dyDescent="0.2">
      <c r="A45" s="237" t="s">
        <v>157</v>
      </c>
      <c r="B45" s="194"/>
      <c r="C45" s="198"/>
      <c r="D45" s="203"/>
      <c r="E45" s="190"/>
      <c r="F45" s="193"/>
      <c r="G45" s="198"/>
      <c r="H45" s="198"/>
      <c r="I45" s="198"/>
      <c r="J45" s="190"/>
      <c r="K45" s="200"/>
      <c r="L45" s="181">
        <f t="shared" si="0"/>
        <v>0</v>
      </c>
      <c r="N45" s="181"/>
    </row>
    <row r="46" spans="1:15" ht="90" hidden="1" x14ac:dyDescent="0.2">
      <c r="A46" s="200" t="s">
        <v>158</v>
      </c>
      <c r="B46" s="194"/>
      <c r="C46" s="198">
        <v>905000</v>
      </c>
      <c r="D46" s="203" t="s">
        <v>159</v>
      </c>
      <c r="E46" s="190"/>
      <c r="F46" s="193">
        <v>1</v>
      </c>
      <c r="G46" s="198">
        <f>111357.38+2863.64+39000+5616.38+7505+2000+61200+4455.99+2969.26+4880.54+365120+265200+4126.09</f>
        <v>876294.28</v>
      </c>
      <c r="H46" s="198">
        <f>+C46-G46</f>
        <v>28705.719999999972</v>
      </c>
      <c r="I46" s="198">
        <v>111357.38</v>
      </c>
      <c r="J46" s="190"/>
      <c r="K46" s="200" t="s">
        <v>160</v>
      </c>
      <c r="L46" s="181">
        <f t="shared" si="0"/>
        <v>28705.719999999972</v>
      </c>
      <c r="N46" s="181"/>
    </row>
    <row r="47" spans="1:15" ht="15.75" x14ac:dyDescent="0.2">
      <c r="A47" s="237" t="s">
        <v>161</v>
      </c>
      <c r="B47" s="194"/>
      <c r="C47" s="198"/>
      <c r="D47" s="203"/>
      <c r="E47" s="190"/>
      <c r="F47" s="193"/>
      <c r="G47" s="198"/>
      <c r="H47" s="198"/>
      <c r="I47" s="198"/>
      <c r="J47" s="190"/>
      <c r="K47" s="200"/>
      <c r="L47" s="181">
        <f t="shared" si="0"/>
        <v>0</v>
      </c>
      <c r="N47" s="181"/>
    </row>
    <row r="48" spans="1:15" ht="45" x14ac:dyDescent="0.2">
      <c r="A48" s="189" t="s">
        <v>162</v>
      </c>
      <c r="B48" s="194" t="s">
        <v>163</v>
      </c>
      <c r="C48" s="198">
        <v>200000</v>
      </c>
      <c r="D48" s="203" t="s">
        <v>164</v>
      </c>
      <c r="E48" s="190"/>
      <c r="F48" s="193">
        <v>1</v>
      </c>
      <c r="G48" s="198">
        <v>193836</v>
      </c>
      <c r="H48" s="198"/>
      <c r="I48" s="198"/>
      <c r="J48" s="190"/>
      <c r="K48" s="200" t="s">
        <v>165</v>
      </c>
      <c r="L48" s="195">
        <f t="shared" si="0"/>
        <v>6164</v>
      </c>
      <c r="N48" s="181"/>
    </row>
    <row r="49" spans="1:15" ht="30" customHeight="1" x14ac:dyDescent="0.2">
      <c r="A49" s="237" t="s">
        <v>166</v>
      </c>
      <c r="B49" s="194"/>
      <c r="C49" s="198"/>
      <c r="D49" s="203"/>
      <c r="E49" s="190"/>
      <c r="F49" s="193"/>
      <c r="G49" s="198"/>
      <c r="H49" s="198"/>
      <c r="I49" s="198"/>
      <c r="J49" s="190"/>
      <c r="K49" s="200"/>
      <c r="L49" s="181">
        <f t="shared" si="0"/>
        <v>0</v>
      </c>
      <c r="N49" s="181"/>
    </row>
    <row r="50" spans="1:15" ht="48.75" customHeight="1" x14ac:dyDescent="0.2">
      <c r="A50" s="189" t="s">
        <v>167</v>
      </c>
      <c r="B50" s="194"/>
      <c r="C50" s="198">
        <v>6000000</v>
      </c>
      <c r="D50" s="203" t="s">
        <v>168</v>
      </c>
      <c r="E50" s="190"/>
      <c r="F50" s="193"/>
      <c r="G50" s="198"/>
      <c r="H50" s="198"/>
      <c r="I50" s="198"/>
      <c r="J50" s="190"/>
      <c r="K50" s="200" t="s">
        <v>169</v>
      </c>
      <c r="L50" s="195">
        <f t="shared" si="0"/>
        <v>6000000</v>
      </c>
      <c r="N50" s="181"/>
    </row>
    <row r="51" spans="1:15" ht="15.75" hidden="1" x14ac:dyDescent="0.25">
      <c r="A51" s="238" t="s">
        <v>170</v>
      </c>
      <c r="B51" s="194"/>
      <c r="C51" s="198"/>
      <c r="D51" s="203"/>
      <c r="E51" s="190"/>
      <c r="F51" s="193"/>
      <c r="G51" s="198"/>
      <c r="H51" s="198"/>
      <c r="I51" s="198"/>
      <c r="J51" s="190"/>
      <c r="K51" s="200"/>
      <c r="L51" s="181">
        <f t="shared" si="0"/>
        <v>0</v>
      </c>
      <c r="N51" s="181"/>
    </row>
    <row r="52" spans="1:15" ht="90" hidden="1" x14ac:dyDescent="0.25">
      <c r="A52" s="239" t="s">
        <v>171</v>
      </c>
      <c r="B52" s="194" t="s">
        <v>163</v>
      </c>
      <c r="C52" s="198">
        <v>5000000</v>
      </c>
      <c r="D52" s="240" t="s">
        <v>172</v>
      </c>
      <c r="E52" s="190"/>
      <c r="F52" s="193">
        <v>1</v>
      </c>
      <c r="G52" s="198">
        <f>5000000-36738</f>
        <v>4963262</v>
      </c>
      <c r="H52" s="198"/>
      <c r="I52" s="198"/>
      <c r="J52" s="190"/>
      <c r="K52" s="200" t="s">
        <v>173</v>
      </c>
      <c r="L52" s="181">
        <f t="shared" si="0"/>
        <v>36738</v>
      </c>
      <c r="N52" s="181"/>
    </row>
    <row r="53" spans="1:15" ht="45" hidden="1" x14ac:dyDescent="0.25">
      <c r="A53" s="239" t="s">
        <v>174</v>
      </c>
      <c r="B53" s="194" t="s">
        <v>163</v>
      </c>
      <c r="C53" s="198">
        <v>10000000</v>
      </c>
      <c r="D53" s="240" t="s">
        <v>175</v>
      </c>
      <c r="E53" s="190"/>
      <c r="F53" s="193">
        <v>0</v>
      </c>
      <c r="G53" s="198">
        <v>0</v>
      </c>
      <c r="H53" s="198"/>
      <c r="I53" s="198"/>
      <c r="J53" s="190"/>
      <c r="K53" s="200" t="s">
        <v>176</v>
      </c>
      <c r="L53" s="181"/>
      <c r="N53" s="181"/>
    </row>
    <row r="54" spans="1:15" ht="15.75" x14ac:dyDescent="0.25">
      <c r="A54" s="238" t="s">
        <v>177</v>
      </c>
      <c r="B54" s="194"/>
      <c r="C54" s="198"/>
      <c r="D54" s="240"/>
      <c r="E54" s="190"/>
      <c r="F54" s="193"/>
      <c r="G54" s="198"/>
      <c r="H54" s="198"/>
      <c r="I54" s="198"/>
      <c r="J54" s="190"/>
      <c r="K54" s="200"/>
      <c r="L54" s="181"/>
      <c r="N54" s="181"/>
    </row>
    <row r="55" spans="1:15" ht="45" hidden="1" customHeight="1" x14ac:dyDescent="0.25">
      <c r="A55" s="239" t="s">
        <v>178</v>
      </c>
      <c r="B55" s="194"/>
      <c r="C55" s="198">
        <v>732125</v>
      </c>
      <c r="D55" s="203" t="s">
        <v>179</v>
      </c>
      <c r="E55" s="190"/>
      <c r="F55" s="193">
        <f>+G55/C55</f>
        <v>0.98770701724432308</v>
      </c>
      <c r="G55" s="198">
        <f>732125-9000</f>
        <v>723125</v>
      </c>
      <c r="H55" s="198"/>
      <c r="I55" s="198"/>
      <c r="J55" s="190"/>
      <c r="K55" s="200" t="s">
        <v>180</v>
      </c>
      <c r="L55" s="181"/>
      <c r="N55" s="181"/>
    </row>
    <row r="56" spans="1:15" ht="45" hidden="1" customHeight="1" x14ac:dyDescent="0.25">
      <c r="A56" s="239" t="s">
        <v>181</v>
      </c>
      <c r="B56" s="194"/>
      <c r="C56" s="198">
        <v>799125</v>
      </c>
      <c r="D56" s="203" t="s">
        <v>179</v>
      </c>
      <c r="E56" s="190"/>
      <c r="F56" s="193">
        <f>+G56/C56</f>
        <v>1</v>
      </c>
      <c r="G56" s="198">
        <v>799125</v>
      </c>
      <c r="H56" s="198"/>
      <c r="I56" s="198"/>
      <c r="J56" s="190"/>
      <c r="K56" s="200" t="s">
        <v>182</v>
      </c>
      <c r="L56" s="181"/>
      <c r="N56" s="181"/>
    </row>
    <row r="57" spans="1:15" ht="45" hidden="1" x14ac:dyDescent="0.25">
      <c r="A57" s="239" t="s">
        <v>183</v>
      </c>
      <c r="B57" s="194"/>
      <c r="C57" s="198">
        <v>210000</v>
      </c>
      <c r="D57" s="203" t="s">
        <v>179</v>
      </c>
      <c r="E57" s="190"/>
      <c r="F57" s="193">
        <f>+G57/C57</f>
        <v>0.96666666666666667</v>
      </c>
      <c r="G57" s="198">
        <v>203000</v>
      </c>
      <c r="H57" s="198"/>
      <c r="I57" s="198"/>
      <c r="J57" s="190"/>
      <c r="K57" s="200" t="s">
        <v>184</v>
      </c>
      <c r="L57" s="181"/>
      <c r="N57" s="181"/>
    </row>
    <row r="58" spans="1:15" ht="45" x14ac:dyDescent="0.25">
      <c r="A58" s="239" t="s">
        <v>185</v>
      </c>
      <c r="B58" s="194"/>
      <c r="C58" s="198">
        <v>709625</v>
      </c>
      <c r="D58" s="203"/>
      <c r="E58" s="190"/>
      <c r="F58" s="193">
        <f>+G58/C58</f>
        <v>0.75162938171569493</v>
      </c>
      <c r="G58" s="198">
        <f>18000+299625+215750</f>
        <v>533375</v>
      </c>
      <c r="H58" s="198"/>
      <c r="I58" s="198"/>
      <c r="J58" s="190"/>
      <c r="K58" s="200" t="s">
        <v>186</v>
      </c>
      <c r="L58" s="195">
        <f>+C58-G58</f>
        <v>176250</v>
      </c>
      <c r="N58" s="181"/>
    </row>
    <row r="59" spans="1:15" ht="45" x14ac:dyDescent="0.25">
      <c r="A59" s="239" t="s">
        <v>187</v>
      </c>
      <c r="B59" s="194"/>
      <c r="C59" s="198">
        <v>650625</v>
      </c>
      <c r="D59" s="203"/>
      <c r="E59" s="190"/>
      <c r="F59" s="193">
        <f>+G59/C59</f>
        <v>0.82478386167146978</v>
      </c>
      <c r="G59" s="198">
        <f>18000+305625+213000</f>
        <v>536625</v>
      </c>
      <c r="H59" s="198"/>
      <c r="I59" s="198"/>
      <c r="J59" s="190"/>
      <c r="K59" s="200" t="s">
        <v>186</v>
      </c>
      <c r="L59" s="195">
        <f>+C59-G59</f>
        <v>114000</v>
      </c>
      <c r="N59" s="181"/>
    </row>
    <row r="60" spans="1:15" ht="30" x14ac:dyDescent="0.25">
      <c r="A60" s="239" t="s">
        <v>188</v>
      </c>
      <c r="B60" s="194"/>
      <c r="C60" s="198">
        <v>46600</v>
      </c>
      <c r="D60" s="203" t="s">
        <v>189</v>
      </c>
      <c r="E60" s="190"/>
      <c r="F60" s="193">
        <f>+G60/46600</f>
        <v>5.6167381974248927E-2</v>
      </c>
      <c r="G60" s="198">
        <v>2617.4</v>
      </c>
      <c r="H60" s="198"/>
      <c r="I60" s="198"/>
      <c r="J60" s="190"/>
      <c r="K60" s="200"/>
      <c r="L60" s="195">
        <f>+C60-G60</f>
        <v>43982.6</v>
      </c>
      <c r="N60" s="181"/>
    </row>
    <row r="61" spans="1:15" ht="15.75" hidden="1" x14ac:dyDescent="0.25">
      <c r="A61" s="241" t="s">
        <v>190</v>
      </c>
      <c r="B61" s="194"/>
      <c r="C61" s="198"/>
      <c r="D61" s="240"/>
      <c r="E61" s="190"/>
      <c r="F61" s="193"/>
      <c r="G61" s="198"/>
      <c r="H61" s="198"/>
      <c r="I61" s="198"/>
      <c r="J61" s="190"/>
      <c r="K61" s="200"/>
      <c r="L61" s="181">
        <f t="shared" si="0"/>
        <v>0</v>
      </c>
      <c r="N61" s="181"/>
    </row>
    <row r="62" spans="1:15" ht="30" hidden="1" x14ac:dyDescent="0.2">
      <c r="A62" s="189" t="s">
        <v>191</v>
      </c>
      <c r="B62" s="194"/>
      <c r="C62" s="198"/>
      <c r="D62" s="203"/>
      <c r="E62" s="190"/>
      <c r="F62" s="193"/>
      <c r="G62" s="198"/>
      <c r="H62" s="198"/>
      <c r="I62" s="198"/>
      <c r="J62" s="190"/>
      <c r="K62" s="200" t="s">
        <v>192</v>
      </c>
      <c r="L62" s="181">
        <f t="shared" si="0"/>
        <v>0</v>
      </c>
      <c r="N62" s="181"/>
    </row>
    <row r="63" spans="1:15" s="179" customFormat="1" ht="15.75" x14ac:dyDescent="0.2">
      <c r="A63" s="233" t="s">
        <v>193</v>
      </c>
      <c r="B63" s="205"/>
      <c r="C63" s="206"/>
      <c r="D63" s="205"/>
      <c r="E63" s="207"/>
      <c r="F63" s="208"/>
      <c r="G63" s="210"/>
      <c r="H63" s="207"/>
      <c r="I63" s="207"/>
      <c r="J63" s="207"/>
      <c r="K63" s="205"/>
      <c r="L63" s="181">
        <f t="shared" si="0"/>
        <v>0</v>
      </c>
      <c r="N63" s="181"/>
      <c r="O63" s="181"/>
    </row>
    <row r="64" spans="1:15" s="179" customFormat="1" ht="60" x14ac:dyDescent="0.2">
      <c r="A64" s="232" t="s">
        <v>194</v>
      </c>
      <c r="B64" s="205"/>
      <c r="C64" s="206">
        <v>758152</v>
      </c>
      <c r="D64" s="209" t="s">
        <v>189</v>
      </c>
      <c r="E64" s="207"/>
      <c r="F64" s="208">
        <v>0</v>
      </c>
      <c r="G64" s="210">
        <v>0</v>
      </c>
      <c r="H64" s="207"/>
      <c r="I64" s="207"/>
      <c r="J64" s="207"/>
      <c r="K64" s="205"/>
      <c r="L64" s="181"/>
      <c r="N64" s="181"/>
      <c r="O64" s="181"/>
    </row>
    <row r="65" spans="1:15" s="179" customFormat="1" ht="15.75" x14ac:dyDescent="0.2">
      <c r="A65" s="233" t="s">
        <v>195</v>
      </c>
      <c r="B65" s="205"/>
      <c r="C65" s="206"/>
      <c r="D65" s="205"/>
      <c r="E65" s="207"/>
      <c r="F65" s="208"/>
      <c r="G65" s="210"/>
      <c r="H65" s="207"/>
      <c r="I65" s="207"/>
      <c r="J65" s="207"/>
      <c r="K65" s="205"/>
      <c r="L65" s="181">
        <f t="shared" ref="L65" si="1">+C65-G65</f>
        <v>0</v>
      </c>
      <c r="N65" s="181"/>
      <c r="O65" s="181"/>
    </row>
    <row r="66" spans="1:15" s="179" customFormat="1" ht="30" x14ac:dyDescent="0.2">
      <c r="A66" s="242" t="s">
        <v>196</v>
      </c>
      <c r="B66" s="205"/>
      <c r="C66" s="206">
        <v>121000</v>
      </c>
      <c r="D66" s="203" t="s">
        <v>197</v>
      </c>
      <c r="E66" s="207"/>
      <c r="F66" s="208"/>
      <c r="G66" s="210"/>
      <c r="H66" s="207"/>
      <c r="I66" s="207"/>
      <c r="J66" s="207"/>
      <c r="K66" s="205"/>
      <c r="L66" s="181"/>
      <c r="N66" s="181"/>
      <c r="O66" s="181"/>
    </row>
    <row r="67" spans="1:15" s="179" customFormat="1" ht="45" x14ac:dyDescent="0.2">
      <c r="A67" s="242" t="s">
        <v>198</v>
      </c>
      <c r="B67" s="205"/>
      <c r="C67" s="206">
        <v>200000</v>
      </c>
      <c r="D67" s="203" t="s">
        <v>197</v>
      </c>
      <c r="E67" s="207"/>
      <c r="F67" s="208">
        <f>42000/200000</f>
        <v>0.21</v>
      </c>
      <c r="G67" s="210">
        <v>42000</v>
      </c>
      <c r="H67" s="207"/>
      <c r="I67" s="207"/>
      <c r="J67" s="207"/>
      <c r="K67" s="205"/>
      <c r="L67" s="181">
        <f>+C67-G67</f>
        <v>158000</v>
      </c>
      <c r="N67" s="181"/>
      <c r="O67" s="181"/>
    </row>
    <row r="68" spans="1:15" ht="90" x14ac:dyDescent="0.2">
      <c r="A68" s="189" t="s">
        <v>199</v>
      </c>
      <c r="B68" s="200" t="s">
        <v>200</v>
      </c>
      <c r="C68" s="198">
        <v>270000</v>
      </c>
      <c r="D68" s="203" t="s">
        <v>201</v>
      </c>
      <c r="E68" s="190"/>
      <c r="F68" s="193"/>
      <c r="G68" s="198">
        <v>0</v>
      </c>
      <c r="H68" s="198"/>
      <c r="I68" s="198"/>
      <c r="J68" s="190"/>
      <c r="K68" s="200"/>
      <c r="L68" s="195">
        <f>+C68-G68</f>
        <v>270000</v>
      </c>
      <c r="N68" s="181"/>
    </row>
    <row r="69" spans="1:15" ht="41.25" customHeight="1" x14ac:dyDescent="0.2">
      <c r="A69" s="189" t="s">
        <v>202</v>
      </c>
      <c r="B69" s="194"/>
      <c r="C69" s="198">
        <v>7610</v>
      </c>
      <c r="D69" s="203" t="s">
        <v>203</v>
      </c>
      <c r="E69" s="190"/>
      <c r="F69" s="193">
        <v>0</v>
      </c>
      <c r="G69" s="198">
        <v>0</v>
      </c>
      <c r="H69" s="198"/>
      <c r="I69" s="198"/>
      <c r="J69" s="190"/>
      <c r="K69" s="200"/>
      <c r="L69" s="195">
        <f>+C69-G69</f>
        <v>7610</v>
      </c>
      <c r="N69" s="181"/>
    </row>
    <row r="70" spans="1:15" ht="45" customHeight="1" x14ac:dyDescent="0.2">
      <c r="A70" s="189" t="s">
        <v>204</v>
      </c>
      <c r="B70" s="194"/>
      <c r="C70" s="198">
        <v>50000</v>
      </c>
      <c r="D70" s="203" t="s">
        <v>205</v>
      </c>
      <c r="E70" s="190"/>
      <c r="F70" s="193">
        <v>0</v>
      </c>
      <c r="G70" s="198">
        <v>0</v>
      </c>
      <c r="H70" s="198"/>
      <c r="I70" s="198"/>
      <c r="J70" s="190"/>
      <c r="K70" s="200" t="s">
        <v>206</v>
      </c>
      <c r="L70" s="195">
        <f>+C70-G70</f>
        <v>50000</v>
      </c>
      <c r="N70" s="181"/>
    </row>
    <row r="71" spans="1:15" ht="41.25" customHeight="1" x14ac:dyDescent="0.2">
      <c r="A71" s="189" t="s">
        <v>207</v>
      </c>
      <c r="B71" s="194"/>
      <c r="C71" s="198">
        <v>3000</v>
      </c>
      <c r="D71" s="203" t="s">
        <v>208</v>
      </c>
      <c r="E71" s="190"/>
      <c r="F71" s="193">
        <v>0</v>
      </c>
      <c r="G71" s="198">
        <v>0</v>
      </c>
      <c r="H71" s="198"/>
      <c r="I71" s="198"/>
      <c r="J71" s="190"/>
      <c r="K71" s="200"/>
      <c r="L71" s="195">
        <f>+C71-G71</f>
        <v>3000</v>
      </c>
      <c r="M71" s="182" t="s">
        <v>209</v>
      </c>
      <c r="N71" s="181"/>
    </row>
    <row r="72" spans="1:15" s="179" customFormat="1" ht="41.25" customHeight="1" x14ac:dyDescent="0.2">
      <c r="A72" s="197" t="s">
        <v>210</v>
      </c>
      <c r="B72" s="194"/>
      <c r="C72" s="198">
        <v>100000</v>
      </c>
      <c r="D72" s="243" t="s">
        <v>211</v>
      </c>
      <c r="E72" s="190"/>
      <c r="F72" s="193">
        <v>0</v>
      </c>
      <c r="G72" s="191">
        <v>0</v>
      </c>
      <c r="H72" s="190"/>
      <c r="I72" s="190"/>
      <c r="J72" s="190"/>
      <c r="K72" s="194"/>
      <c r="L72" s="195">
        <f t="shared" si="0"/>
        <v>100000</v>
      </c>
      <c r="M72" s="179" t="s">
        <v>212</v>
      </c>
      <c r="N72" s="181"/>
      <c r="O72" s="181"/>
    </row>
    <row r="73" spans="1:15" ht="41.25" hidden="1" customHeight="1" x14ac:dyDescent="0.2">
      <c r="A73" s="189" t="s">
        <v>213</v>
      </c>
      <c r="B73" s="194"/>
      <c r="C73" s="198">
        <v>56400</v>
      </c>
      <c r="D73" s="203" t="s">
        <v>214</v>
      </c>
      <c r="E73" s="190"/>
      <c r="F73" s="193">
        <v>1</v>
      </c>
      <c r="G73" s="198">
        <v>56400</v>
      </c>
      <c r="H73" s="198"/>
      <c r="I73" s="198"/>
      <c r="J73" s="190"/>
      <c r="K73" s="200" t="s">
        <v>131</v>
      </c>
      <c r="L73" s="181">
        <f t="shared" si="0"/>
        <v>0</v>
      </c>
      <c r="N73" s="181"/>
    </row>
    <row r="74" spans="1:15" ht="15.75" hidden="1" x14ac:dyDescent="0.2">
      <c r="A74" s="189" t="s">
        <v>215</v>
      </c>
      <c r="B74" s="194" t="s">
        <v>163</v>
      </c>
      <c r="C74" s="198">
        <v>51700000</v>
      </c>
      <c r="D74" s="203" t="s">
        <v>216</v>
      </c>
      <c r="E74" s="190"/>
      <c r="F74" s="193">
        <v>1</v>
      </c>
      <c r="G74" s="198">
        <v>51700000</v>
      </c>
      <c r="H74" s="198"/>
      <c r="I74" s="198"/>
      <c r="J74" s="190"/>
      <c r="K74" s="200" t="s">
        <v>217</v>
      </c>
      <c r="L74" s="181">
        <f t="shared" si="0"/>
        <v>0</v>
      </c>
      <c r="N74" s="181"/>
    </row>
    <row r="75" spans="1:15" ht="41.25" hidden="1" customHeight="1" x14ac:dyDescent="0.2">
      <c r="A75" s="189" t="s">
        <v>218</v>
      </c>
      <c r="B75" s="194" t="s">
        <v>163</v>
      </c>
      <c r="C75" s="198">
        <v>2319000</v>
      </c>
      <c r="D75" s="203" t="s">
        <v>219</v>
      </c>
      <c r="E75" s="190"/>
      <c r="F75" s="193">
        <v>1</v>
      </c>
      <c r="G75" s="198">
        <f>2205000+114000</f>
        <v>2319000</v>
      </c>
      <c r="H75" s="198"/>
      <c r="I75" s="198"/>
      <c r="J75" s="190"/>
      <c r="K75" s="200" t="s">
        <v>220</v>
      </c>
      <c r="L75" s="181">
        <f t="shared" si="0"/>
        <v>0</v>
      </c>
      <c r="N75" s="181"/>
    </row>
    <row r="76" spans="1:15" ht="55.5" hidden="1" customHeight="1" x14ac:dyDescent="0.2">
      <c r="A76" s="189" t="s">
        <v>221</v>
      </c>
      <c r="B76" s="194" t="s">
        <v>163</v>
      </c>
      <c r="C76" s="198">
        <v>1400000</v>
      </c>
      <c r="D76" s="203" t="s">
        <v>222</v>
      </c>
      <c r="E76" s="190"/>
      <c r="F76" s="193">
        <v>1</v>
      </c>
      <c r="G76" s="198">
        <v>1399950</v>
      </c>
      <c r="H76" s="198"/>
      <c r="I76" s="198"/>
      <c r="J76" s="190"/>
      <c r="K76" s="200" t="s">
        <v>223</v>
      </c>
      <c r="L76" s="181">
        <f t="shared" si="0"/>
        <v>50</v>
      </c>
      <c r="N76" s="181"/>
    </row>
    <row r="77" spans="1:15" ht="41.25" hidden="1" customHeight="1" x14ac:dyDescent="0.2">
      <c r="A77" s="189" t="s">
        <v>224</v>
      </c>
      <c r="B77" s="194"/>
      <c r="C77" s="198">
        <v>55200</v>
      </c>
      <c r="D77" s="203" t="s">
        <v>225</v>
      </c>
      <c r="E77" s="190"/>
      <c r="F77" s="193">
        <v>0</v>
      </c>
      <c r="G77" s="198">
        <v>55200</v>
      </c>
      <c r="H77" s="198"/>
      <c r="I77" s="198"/>
      <c r="J77" s="190"/>
      <c r="K77" s="200"/>
      <c r="L77" s="195">
        <f t="shared" si="0"/>
        <v>0</v>
      </c>
      <c r="N77" s="181"/>
    </row>
    <row r="78" spans="1:15" ht="15.75" x14ac:dyDescent="0.2">
      <c r="A78" s="244"/>
      <c r="B78" s="244"/>
      <c r="C78" s="245"/>
      <c r="D78" s="246"/>
      <c r="E78" s="247"/>
      <c r="F78" s="248"/>
      <c r="G78" s="245"/>
      <c r="H78" s="245"/>
      <c r="I78" s="245"/>
      <c r="J78" s="247"/>
      <c r="K78" s="244"/>
      <c r="L78" s="181"/>
      <c r="N78" s="181"/>
    </row>
    <row r="79" spans="1:15" ht="53.25" customHeight="1" x14ac:dyDescent="0.2">
      <c r="A79" s="376" t="s">
        <v>65</v>
      </c>
      <c r="B79" s="376"/>
      <c r="C79" s="376"/>
      <c r="D79" s="376"/>
      <c r="E79" s="376"/>
    </row>
    <row r="80" spans="1:15" x14ac:dyDescent="0.2">
      <c r="A80" s="247"/>
      <c r="B80" s="249" t="s">
        <v>226</v>
      </c>
      <c r="G80" s="377" t="s">
        <v>67</v>
      </c>
      <c r="H80" s="377"/>
      <c r="I80" s="377"/>
      <c r="J80" s="377"/>
    </row>
    <row r="81" spans="1:12" x14ac:dyDescent="0.2">
      <c r="B81" s="250" t="s">
        <v>227</v>
      </c>
      <c r="G81" s="378" t="s">
        <v>69</v>
      </c>
      <c r="H81" s="378"/>
      <c r="I81" s="378"/>
      <c r="J81" s="378"/>
    </row>
    <row r="82" spans="1:12" x14ac:dyDescent="0.2">
      <c r="A82" s="247"/>
    </row>
    <row r="83" spans="1:12" x14ac:dyDescent="0.2">
      <c r="A83" s="251"/>
    </row>
    <row r="90" spans="1:12" x14ac:dyDescent="0.2">
      <c r="K90" s="184"/>
      <c r="L90" s="182"/>
    </row>
  </sheetData>
  <sheetProtection password="E174" sheet="1" objects="1" scenarios="1" selectLockedCells="1" selectUnlockedCells="1"/>
  <mergeCells count="21">
    <mergeCell ref="A34:A37"/>
    <mergeCell ref="K34:K37"/>
    <mergeCell ref="A79:E79"/>
    <mergeCell ref="G80:J80"/>
    <mergeCell ref="G81:J81"/>
    <mergeCell ref="F29:F30"/>
    <mergeCell ref="G29:G30"/>
    <mergeCell ref="H29:H30"/>
    <mergeCell ref="I29:I30"/>
    <mergeCell ref="K29:K30"/>
    <mergeCell ref="A3:K3"/>
    <mergeCell ref="A4:K4"/>
    <mergeCell ref="A8:A9"/>
    <mergeCell ref="B8:B9"/>
    <mergeCell ref="C8:C9"/>
    <mergeCell ref="D8:D9"/>
    <mergeCell ref="E8:E9"/>
    <mergeCell ref="F8:G8"/>
    <mergeCell ref="H8:H9"/>
    <mergeCell ref="J8:J9"/>
    <mergeCell ref="K8:K9"/>
  </mergeCells>
  <printOptions horizontalCentered="1"/>
  <pageMargins left="0.59055118110236227" right="0.39370078740157483" top="0.74803149606299213" bottom="0.74803149606299213" header="0.31496062992125984" footer="0.31496062992125984"/>
  <pageSetup paperSize="10000" scale="80" orientation="landscape" horizontalDpi="4294967293" verticalDpi="300" r:id="rId1"/>
  <rowBreaks count="2" manualBreakCount="2">
    <brk id="37" max="10" man="1"/>
    <brk id="6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F17" sqref="F17"/>
    </sheetView>
  </sheetViews>
  <sheetFormatPr defaultColWidth="9.140625" defaultRowHeight="12" x14ac:dyDescent="0.2"/>
  <cols>
    <col min="1" max="1" width="19.42578125" style="252" customWidth="1"/>
    <col min="2" max="2" width="13.85546875" style="253" customWidth="1"/>
    <col min="3" max="3" width="0.28515625" style="253" hidden="1" customWidth="1"/>
    <col min="4" max="4" width="6.140625" style="254" customWidth="1"/>
    <col min="5" max="5" width="15.7109375" style="253" customWidth="1"/>
    <col min="6" max="6" width="23.28515625" style="253" customWidth="1"/>
    <col min="7" max="7" width="12.28515625" style="253" customWidth="1"/>
    <col min="8" max="11" width="9.5703125" style="253" customWidth="1"/>
    <col min="12" max="12" width="11.7109375" style="253" customWidth="1"/>
    <col min="13" max="13" width="11.7109375" style="252" customWidth="1"/>
    <col min="14" max="16384" width="9.140625" style="252"/>
  </cols>
  <sheetData>
    <row r="1" spans="1:12" x14ac:dyDescent="0.2">
      <c r="A1" s="252" t="s">
        <v>228</v>
      </c>
    </row>
    <row r="2" spans="1:12" x14ac:dyDescent="0.2">
      <c r="A2" s="255"/>
    </row>
    <row r="3" spans="1:12" s="256" customFormat="1" ht="15.75" x14ac:dyDescent="0.25">
      <c r="A3" s="380" t="s">
        <v>229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2"/>
    </row>
    <row r="4" spans="1:12" s="256" customFormat="1" ht="15.75" x14ac:dyDescent="0.25">
      <c r="A4" s="383" t="s">
        <v>230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5"/>
    </row>
    <row r="5" spans="1:12" s="260" customFormat="1" ht="21" x14ac:dyDescent="0.35">
      <c r="A5" s="257" t="s">
        <v>231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9"/>
    </row>
    <row r="6" spans="1:12" s="264" customFormat="1" ht="15" x14ac:dyDescent="0.25">
      <c r="A6" s="261" t="s">
        <v>232</v>
      </c>
      <c r="B6" s="262" t="s">
        <v>233</v>
      </c>
      <c r="C6" s="263"/>
      <c r="D6" s="263"/>
      <c r="E6" s="262"/>
      <c r="F6" s="262"/>
      <c r="G6" s="386" t="s">
        <v>234</v>
      </c>
      <c r="H6" s="387"/>
      <c r="I6" s="387"/>
      <c r="J6" s="387"/>
      <c r="K6" s="387"/>
      <c r="L6" s="388"/>
    </row>
    <row r="7" spans="1:12" s="264" customFormat="1" ht="15" x14ac:dyDescent="0.25">
      <c r="A7" s="265" t="s">
        <v>235</v>
      </c>
      <c r="B7" s="266" t="s">
        <v>236</v>
      </c>
      <c r="C7" s="267"/>
      <c r="D7" s="267"/>
      <c r="E7" s="266" t="s">
        <v>237</v>
      </c>
      <c r="F7" s="266" t="s">
        <v>238</v>
      </c>
      <c r="G7" s="386" t="s">
        <v>239</v>
      </c>
      <c r="H7" s="387"/>
      <c r="I7" s="388"/>
      <c r="J7" s="386" t="s">
        <v>240</v>
      </c>
      <c r="K7" s="387"/>
      <c r="L7" s="388"/>
    </row>
    <row r="8" spans="1:12" s="264" customFormat="1" ht="30" customHeight="1" x14ac:dyDescent="0.25">
      <c r="A8" s="268"/>
      <c r="B8" s="269"/>
      <c r="C8" s="269"/>
      <c r="D8" s="269"/>
      <c r="E8" s="270"/>
      <c r="F8" s="270"/>
      <c r="G8" s="271" t="s">
        <v>241</v>
      </c>
      <c r="H8" s="271" t="s">
        <v>242</v>
      </c>
      <c r="I8" s="271" t="s">
        <v>243</v>
      </c>
      <c r="J8" s="271" t="s">
        <v>244</v>
      </c>
      <c r="K8" s="271" t="s">
        <v>245</v>
      </c>
      <c r="L8" s="271" t="s">
        <v>246</v>
      </c>
    </row>
    <row r="9" spans="1:12" s="264" customFormat="1" ht="15" x14ac:dyDescent="0.25">
      <c r="A9" s="272" t="s">
        <v>247</v>
      </c>
      <c r="B9" s="273"/>
      <c r="C9" s="273"/>
      <c r="D9" s="273"/>
      <c r="E9" s="274"/>
      <c r="F9" s="273"/>
      <c r="G9" s="273"/>
      <c r="H9" s="273"/>
      <c r="I9" s="273"/>
      <c r="J9" s="273"/>
      <c r="K9" s="273"/>
      <c r="L9" s="273"/>
    </row>
    <row r="10" spans="1:12" s="264" customFormat="1" ht="15" x14ac:dyDescent="0.25">
      <c r="A10" s="272"/>
      <c r="B10" s="273"/>
      <c r="C10" s="273"/>
      <c r="D10" s="273"/>
      <c r="E10" s="274"/>
      <c r="F10" s="273"/>
      <c r="G10" s="273"/>
      <c r="H10" s="273"/>
      <c r="I10" s="273"/>
      <c r="J10" s="273"/>
      <c r="K10" s="273"/>
      <c r="L10" s="273"/>
    </row>
    <row r="11" spans="1:12" s="264" customFormat="1" ht="15" x14ac:dyDescent="0.25">
      <c r="A11" s="272"/>
      <c r="B11" s="273"/>
      <c r="C11" s="273"/>
      <c r="D11" s="273"/>
      <c r="E11" s="274"/>
      <c r="F11" s="273"/>
      <c r="G11" s="273"/>
      <c r="H11" s="273"/>
      <c r="I11" s="273"/>
      <c r="J11" s="273"/>
      <c r="K11" s="273"/>
      <c r="L11" s="273"/>
    </row>
    <row r="12" spans="1:12" s="264" customFormat="1" ht="15" x14ac:dyDescent="0.25">
      <c r="A12" s="272"/>
      <c r="B12" s="273"/>
      <c r="C12" s="273"/>
      <c r="D12" s="273"/>
      <c r="E12" s="274"/>
      <c r="F12" s="273"/>
      <c r="G12" s="273"/>
      <c r="H12" s="273"/>
      <c r="I12" s="273"/>
      <c r="J12" s="273"/>
      <c r="K12" s="273"/>
      <c r="L12" s="273"/>
    </row>
    <row r="13" spans="1:12" s="264" customFormat="1" ht="15" x14ac:dyDescent="0.25">
      <c r="A13" s="272"/>
      <c r="B13" s="273"/>
      <c r="C13" s="273"/>
      <c r="D13" s="273"/>
      <c r="E13" s="274"/>
      <c r="F13" s="273"/>
      <c r="G13" s="273"/>
      <c r="H13" s="273"/>
      <c r="I13" s="273"/>
      <c r="J13" s="273"/>
      <c r="K13" s="273"/>
      <c r="L13" s="273"/>
    </row>
    <row r="14" spans="1:12" s="264" customFormat="1" ht="15" x14ac:dyDescent="0.25">
      <c r="A14" s="272"/>
      <c r="B14" s="273"/>
      <c r="C14" s="273"/>
      <c r="D14" s="273"/>
      <c r="E14" s="274"/>
      <c r="F14" s="273"/>
      <c r="G14" s="273"/>
      <c r="H14" s="273"/>
      <c r="I14" s="273"/>
      <c r="J14" s="273"/>
      <c r="K14" s="273"/>
      <c r="L14" s="273"/>
    </row>
    <row r="15" spans="1:12" s="264" customFormat="1" ht="15" x14ac:dyDescent="0.25">
      <c r="A15" s="272"/>
      <c r="B15" s="273"/>
      <c r="C15" s="273"/>
      <c r="D15" s="273"/>
      <c r="E15" s="274"/>
      <c r="F15" s="273"/>
      <c r="G15" s="273"/>
      <c r="H15" s="273"/>
      <c r="I15" s="273"/>
      <c r="J15" s="273"/>
      <c r="K15" s="273"/>
      <c r="L15" s="273"/>
    </row>
    <row r="16" spans="1:12" s="264" customFormat="1" ht="15" x14ac:dyDescent="0.25">
      <c r="A16" s="272"/>
      <c r="B16" s="273"/>
      <c r="C16" s="273"/>
      <c r="D16" s="273"/>
      <c r="E16" s="274"/>
      <c r="F16" s="273"/>
      <c r="G16" s="273"/>
      <c r="H16" s="273"/>
      <c r="I16" s="273"/>
      <c r="J16" s="273"/>
      <c r="K16" s="273"/>
      <c r="L16" s="273"/>
    </row>
    <row r="17" spans="1:13" s="264" customFormat="1" ht="15" x14ac:dyDescent="0.25">
      <c r="A17" s="272"/>
      <c r="B17" s="273"/>
      <c r="C17" s="273"/>
      <c r="D17" s="273"/>
      <c r="E17" s="274"/>
      <c r="F17" s="273"/>
      <c r="G17" s="273"/>
      <c r="H17" s="273"/>
      <c r="I17" s="273"/>
      <c r="J17" s="273"/>
      <c r="K17" s="273"/>
      <c r="L17" s="273"/>
    </row>
    <row r="18" spans="1:13" s="264" customFormat="1" ht="15" x14ac:dyDescent="0.25">
      <c r="A18" s="272"/>
      <c r="B18" s="273"/>
      <c r="C18" s="273"/>
      <c r="D18" s="273"/>
      <c r="E18" s="274"/>
      <c r="F18" s="273"/>
      <c r="G18" s="273"/>
      <c r="H18" s="273"/>
      <c r="I18" s="273"/>
      <c r="J18" s="273"/>
      <c r="K18" s="273"/>
      <c r="L18" s="273"/>
    </row>
    <row r="19" spans="1:13" s="264" customFormat="1" ht="15" x14ac:dyDescent="0.25">
      <c r="A19" s="272"/>
      <c r="B19" s="273"/>
      <c r="C19" s="273"/>
      <c r="D19" s="273"/>
      <c r="E19" s="274"/>
      <c r="F19" s="273"/>
      <c r="G19" s="273"/>
      <c r="H19" s="273"/>
      <c r="I19" s="273"/>
      <c r="J19" s="273"/>
      <c r="K19" s="273"/>
      <c r="L19" s="273"/>
    </row>
    <row r="20" spans="1:13" s="277" customFormat="1" ht="15" x14ac:dyDescent="0.25">
      <c r="A20" s="275" t="s">
        <v>248</v>
      </c>
      <c r="B20" s="276">
        <f>SUM(B9:B19)</f>
        <v>0</v>
      </c>
      <c r="C20" s="276">
        <f>SUBTOTAL(9,C11:C11)</f>
        <v>0</v>
      </c>
      <c r="D20" s="276"/>
      <c r="E20" s="276"/>
      <c r="F20" s="276"/>
      <c r="G20" s="276">
        <f>SUM(G9:G19)</f>
        <v>0</v>
      </c>
      <c r="H20" s="276">
        <f t="shared" ref="H20:L20" si="0">SUBTOTAL(9,H11:H11)</f>
        <v>0</v>
      </c>
      <c r="I20" s="276">
        <f t="shared" si="0"/>
        <v>0</v>
      </c>
      <c r="J20" s="276">
        <f t="shared" si="0"/>
        <v>0</v>
      </c>
      <c r="K20" s="276">
        <f t="shared" si="0"/>
        <v>0</v>
      </c>
      <c r="L20" s="276">
        <f t="shared" si="0"/>
        <v>0</v>
      </c>
    </row>
    <row r="21" spans="1:13" s="264" customFormat="1" ht="15" x14ac:dyDescent="0.25"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9"/>
    </row>
    <row r="22" spans="1:13" s="278" customFormat="1" ht="15" x14ac:dyDescent="0.25">
      <c r="A22" s="264" t="s">
        <v>249</v>
      </c>
    </row>
    <row r="23" spans="1:13" s="278" customFormat="1" ht="15" x14ac:dyDescent="0.25">
      <c r="A23" s="264"/>
    </row>
    <row r="25" spans="1:13" ht="18.75" x14ac:dyDescent="0.3">
      <c r="A25" s="280" t="s">
        <v>226</v>
      </c>
      <c r="H25" s="389" t="s">
        <v>67</v>
      </c>
      <c r="I25" s="389"/>
      <c r="J25" s="389"/>
    </row>
    <row r="26" spans="1:13" ht="15.75" x14ac:dyDescent="0.25">
      <c r="A26" s="281" t="s">
        <v>250</v>
      </c>
      <c r="H26" s="379" t="s">
        <v>251</v>
      </c>
      <c r="I26" s="379"/>
      <c r="J26" s="379"/>
    </row>
    <row r="31" spans="1:13" x14ac:dyDescent="0.2">
      <c r="B31" s="252"/>
      <c r="C31" s="252"/>
      <c r="D31" s="282"/>
      <c r="E31" s="252"/>
      <c r="F31" s="252"/>
      <c r="G31" s="252"/>
      <c r="H31" s="252"/>
      <c r="I31" s="252"/>
      <c r="J31" s="252"/>
      <c r="K31" s="252"/>
      <c r="L31" s="252"/>
    </row>
    <row r="32" spans="1:13" x14ac:dyDescent="0.2">
      <c r="B32" s="252"/>
      <c r="C32" s="252"/>
      <c r="D32" s="282"/>
      <c r="E32" s="252"/>
      <c r="F32" s="252"/>
      <c r="G32" s="252"/>
      <c r="H32" s="252"/>
      <c r="I32" s="252"/>
      <c r="J32" s="252"/>
      <c r="K32" s="252"/>
      <c r="L32" s="252"/>
    </row>
    <row r="33" spans="2:12" x14ac:dyDescent="0.2">
      <c r="B33" s="252"/>
      <c r="C33" s="252"/>
      <c r="D33" s="282"/>
      <c r="E33" s="252"/>
      <c r="F33" s="252"/>
      <c r="G33" s="252"/>
      <c r="H33" s="252"/>
      <c r="I33" s="252"/>
      <c r="J33" s="252"/>
      <c r="K33" s="252"/>
      <c r="L33" s="252"/>
    </row>
    <row r="34" spans="2:12" x14ac:dyDescent="0.2">
      <c r="B34" s="252"/>
      <c r="C34" s="252"/>
      <c r="D34" s="282"/>
      <c r="E34" s="252"/>
      <c r="F34" s="252"/>
      <c r="G34" s="252"/>
      <c r="H34" s="252"/>
      <c r="I34" s="252"/>
      <c r="J34" s="252"/>
      <c r="K34" s="252"/>
      <c r="L34" s="252"/>
    </row>
    <row r="35" spans="2:12" x14ac:dyDescent="0.2">
      <c r="B35" s="252"/>
      <c r="C35" s="252"/>
      <c r="D35" s="282"/>
      <c r="E35" s="252"/>
      <c r="F35" s="252"/>
      <c r="G35" s="252"/>
      <c r="H35" s="252"/>
      <c r="I35" s="252"/>
      <c r="J35" s="252"/>
      <c r="K35" s="252"/>
      <c r="L35" s="252"/>
    </row>
    <row r="36" spans="2:12" x14ac:dyDescent="0.2">
      <c r="B36" s="252"/>
      <c r="C36" s="252"/>
      <c r="D36" s="282"/>
      <c r="E36" s="252"/>
      <c r="F36" s="252"/>
      <c r="G36" s="252"/>
      <c r="H36" s="252"/>
      <c r="I36" s="252"/>
      <c r="J36" s="252"/>
      <c r="K36" s="252"/>
      <c r="L36" s="252"/>
    </row>
    <row r="37" spans="2:12" x14ac:dyDescent="0.2">
      <c r="B37" s="252"/>
      <c r="C37" s="252"/>
      <c r="D37" s="282"/>
      <c r="E37" s="252"/>
      <c r="F37" s="252"/>
      <c r="G37" s="252"/>
      <c r="H37" s="252"/>
      <c r="I37" s="252"/>
      <c r="J37" s="252"/>
      <c r="K37" s="252"/>
      <c r="L37" s="252"/>
    </row>
    <row r="38" spans="2:12" x14ac:dyDescent="0.2">
      <c r="B38" s="252"/>
      <c r="C38" s="252"/>
      <c r="D38" s="282"/>
      <c r="E38" s="252"/>
      <c r="F38" s="252"/>
      <c r="G38" s="252"/>
      <c r="H38" s="252"/>
      <c r="I38" s="252"/>
      <c r="J38" s="252"/>
      <c r="K38" s="252"/>
      <c r="L38" s="252"/>
    </row>
    <row r="39" spans="2:12" x14ac:dyDescent="0.2">
      <c r="B39" s="252"/>
      <c r="C39" s="252"/>
      <c r="D39" s="282"/>
      <c r="E39" s="252"/>
      <c r="F39" s="252"/>
      <c r="G39" s="252"/>
      <c r="H39" s="252"/>
      <c r="I39" s="252"/>
      <c r="J39" s="252"/>
      <c r="K39" s="252"/>
      <c r="L39" s="252"/>
    </row>
    <row r="40" spans="2:12" x14ac:dyDescent="0.2">
      <c r="B40" s="252"/>
      <c r="C40" s="252"/>
      <c r="D40" s="282"/>
      <c r="E40" s="252"/>
      <c r="F40" s="252"/>
      <c r="G40" s="252"/>
      <c r="H40" s="252"/>
      <c r="I40" s="252"/>
      <c r="J40" s="252"/>
      <c r="K40" s="252"/>
      <c r="L40" s="252"/>
    </row>
    <row r="41" spans="2:12" x14ac:dyDescent="0.2">
      <c r="B41" s="252"/>
      <c r="C41" s="252"/>
      <c r="D41" s="282"/>
      <c r="E41" s="252"/>
      <c r="F41" s="252"/>
      <c r="G41" s="252"/>
      <c r="H41" s="252"/>
      <c r="I41" s="252"/>
      <c r="J41" s="252"/>
      <c r="K41" s="252"/>
      <c r="L41" s="252"/>
    </row>
    <row r="42" spans="2:12" x14ac:dyDescent="0.2">
      <c r="B42" s="252"/>
      <c r="C42" s="252"/>
      <c r="D42" s="282"/>
      <c r="E42" s="252"/>
      <c r="F42" s="252"/>
      <c r="G42" s="252"/>
      <c r="H42" s="252"/>
      <c r="I42" s="252"/>
      <c r="J42" s="252"/>
      <c r="K42" s="252"/>
      <c r="L42" s="252"/>
    </row>
    <row r="43" spans="2:12" x14ac:dyDescent="0.2">
      <c r="B43" s="252"/>
      <c r="C43" s="252"/>
      <c r="D43" s="282"/>
      <c r="E43" s="252"/>
      <c r="F43" s="252"/>
      <c r="G43" s="252"/>
      <c r="H43" s="252"/>
      <c r="I43" s="252"/>
      <c r="J43" s="252"/>
      <c r="K43" s="252"/>
      <c r="L43" s="252"/>
    </row>
    <row r="44" spans="2:12" x14ac:dyDescent="0.2">
      <c r="B44" s="252"/>
      <c r="C44" s="252"/>
      <c r="D44" s="282"/>
      <c r="E44" s="252"/>
      <c r="F44" s="252"/>
      <c r="G44" s="252"/>
      <c r="H44" s="252"/>
      <c r="I44" s="252"/>
      <c r="J44" s="252"/>
      <c r="K44" s="252"/>
      <c r="L44" s="252"/>
    </row>
    <row r="45" spans="2:12" x14ac:dyDescent="0.2">
      <c r="B45" s="252"/>
      <c r="C45" s="252"/>
      <c r="D45" s="282"/>
      <c r="E45" s="252"/>
      <c r="F45" s="252"/>
      <c r="G45" s="252"/>
      <c r="H45" s="252"/>
      <c r="I45" s="252"/>
      <c r="J45" s="252"/>
      <c r="K45" s="252"/>
      <c r="L45" s="252"/>
    </row>
    <row r="46" spans="2:12" x14ac:dyDescent="0.2">
      <c r="B46" s="252"/>
      <c r="C46" s="252"/>
      <c r="D46" s="282"/>
      <c r="E46" s="252"/>
      <c r="F46" s="252"/>
      <c r="G46" s="252"/>
      <c r="H46" s="252"/>
      <c r="I46" s="252"/>
      <c r="J46" s="252"/>
      <c r="K46" s="252"/>
      <c r="L46" s="252"/>
    </row>
    <row r="47" spans="2:12" x14ac:dyDescent="0.2">
      <c r="B47" s="252"/>
      <c r="C47" s="252"/>
      <c r="D47" s="282"/>
      <c r="E47" s="252"/>
      <c r="F47" s="252"/>
      <c r="G47" s="252"/>
      <c r="H47" s="252"/>
      <c r="I47" s="252"/>
      <c r="J47" s="252"/>
      <c r="K47" s="252"/>
      <c r="L47" s="252"/>
    </row>
    <row r="48" spans="2:12" x14ac:dyDescent="0.2">
      <c r="B48" s="252"/>
      <c r="C48" s="252"/>
      <c r="D48" s="282"/>
      <c r="E48" s="252"/>
      <c r="F48" s="252"/>
      <c r="G48" s="252"/>
      <c r="H48" s="252"/>
      <c r="I48" s="252"/>
      <c r="J48" s="252"/>
      <c r="K48" s="252"/>
      <c r="L48" s="252"/>
    </row>
    <row r="49" spans="2:12" x14ac:dyDescent="0.2">
      <c r="B49" s="252"/>
      <c r="C49" s="252"/>
      <c r="D49" s="282"/>
      <c r="E49" s="252"/>
      <c r="F49" s="252"/>
      <c r="G49" s="252"/>
      <c r="H49" s="252"/>
      <c r="I49" s="252"/>
      <c r="J49" s="252"/>
      <c r="K49" s="252"/>
      <c r="L49" s="252"/>
    </row>
    <row r="50" spans="2:12" x14ac:dyDescent="0.2">
      <c r="B50" s="252"/>
      <c r="C50" s="252"/>
      <c r="D50" s="282"/>
      <c r="E50" s="252"/>
      <c r="F50" s="252"/>
      <c r="G50" s="252"/>
      <c r="H50" s="252"/>
      <c r="I50" s="252"/>
      <c r="J50" s="252"/>
      <c r="K50" s="252"/>
      <c r="L50" s="252"/>
    </row>
    <row r="51" spans="2:12" x14ac:dyDescent="0.2">
      <c r="B51" s="252"/>
      <c r="C51" s="252"/>
      <c r="D51" s="282"/>
      <c r="E51" s="252"/>
      <c r="F51" s="252"/>
      <c r="G51" s="252"/>
      <c r="H51" s="252"/>
      <c r="I51" s="252"/>
      <c r="J51" s="252"/>
      <c r="K51" s="252"/>
      <c r="L51" s="252"/>
    </row>
    <row r="52" spans="2:12" x14ac:dyDescent="0.2">
      <c r="B52" s="252"/>
      <c r="C52" s="252"/>
      <c r="D52" s="282"/>
      <c r="E52" s="252"/>
      <c r="F52" s="252"/>
      <c r="G52" s="252"/>
      <c r="H52" s="252"/>
      <c r="I52" s="252"/>
      <c r="J52" s="252"/>
      <c r="K52" s="252"/>
      <c r="L52" s="252"/>
    </row>
    <row r="53" spans="2:12" x14ac:dyDescent="0.2">
      <c r="B53" s="252"/>
      <c r="C53" s="252"/>
      <c r="D53" s="282"/>
      <c r="E53" s="252"/>
      <c r="F53" s="252"/>
      <c r="G53" s="252"/>
      <c r="H53" s="252"/>
      <c r="I53" s="252"/>
      <c r="J53" s="252"/>
      <c r="K53" s="252"/>
      <c r="L53" s="252"/>
    </row>
    <row r="54" spans="2:12" x14ac:dyDescent="0.2">
      <c r="B54" s="252"/>
      <c r="C54" s="252"/>
      <c r="D54" s="282"/>
      <c r="E54" s="252"/>
      <c r="F54" s="252"/>
      <c r="G54" s="252"/>
      <c r="H54" s="252"/>
      <c r="I54" s="252"/>
      <c r="J54" s="252"/>
      <c r="K54" s="252"/>
      <c r="L54" s="252"/>
    </row>
    <row r="55" spans="2:12" x14ac:dyDescent="0.2">
      <c r="B55" s="252"/>
      <c r="C55" s="252"/>
      <c r="D55" s="282"/>
      <c r="E55" s="252"/>
      <c r="F55" s="252"/>
      <c r="G55" s="252"/>
      <c r="H55" s="252"/>
      <c r="I55" s="252"/>
      <c r="J55" s="252"/>
      <c r="K55" s="252"/>
      <c r="L55" s="252"/>
    </row>
    <row r="56" spans="2:12" x14ac:dyDescent="0.2">
      <c r="B56" s="252"/>
      <c r="C56" s="252"/>
      <c r="D56" s="282"/>
      <c r="E56" s="252"/>
      <c r="F56" s="252"/>
      <c r="G56" s="252"/>
      <c r="H56" s="252"/>
      <c r="I56" s="252"/>
      <c r="J56" s="252"/>
      <c r="K56" s="252"/>
      <c r="L56" s="252"/>
    </row>
    <row r="57" spans="2:12" x14ac:dyDescent="0.2">
      <c r="B57" s="252"/>
      <c r="C57" s="252"/>
      <c r="D57" s="282"/>
      <c r="E57" s="252"/>
      <c r="F57" s="252"/>
      <c r="G57" s="252"/>
      <c r="H57" s="252"/>
      <c r="I57" s="252"/>
      <c r="J57" s="252"/>
      <c r="K57" s="252"/>
      <c r="L57" s="252"/>
    </row>
    <row r="58" spans="2:12" x14ac:dyDescent="0.2">
      <c r="B58" s="252"/>
      <c r="C58" s="252"/>
      <c r="D58" s="282"/>
      <c r="E58" s="252"/>
      <c r="F58" s="252"/>
      <c r="G58" s="252"/>
      <c r="H58" s="252"/>
      <c r="I58" s="252"/>
      <c r="J58" s="252"/>
      <c r="K58" s="252"/>
      <c r="L58" s="252"/>
    </row>
    <row r="59" spans="2:12" x14ac:dyDescent="0.2">
      <c r="B59" s="252"/>
      <c r="C59" s="252"/>
      <c r="D59" s="282"/>
      <c r="E59" s="252"/>
      <c r="F59" s="252"/>
      <c r="G59" s="252"/>
      <c r="H59" s="252"/>
      <c r="I59" s="252"/>
      <c r="J59" s="252"/>
      <c r="K59" s="252"/>
      <c r="L59" s="252"/>
    </row>
    <row r="60" spans="2:12" x14ac:dyDescent="0.2">
      <c r="B60" s="252"/>
      <c r="C60" s="252"/>
      <c r="D60" s="282"/>
      <c r="E60" s="252"/>
      <c r="F60" s="252"/>
      <c r="G60" s="252"/>
      <c r="H60" s="252"/>
      <c r="I60" s="252"/>
      <c r="J60" s="252"/>
      <c r="K60" s="252"/>
      <c r="L60" s="252"/>
    </row>
    <row r="61" spans="2:12" x14ac:dyDescent="0.2">
      <c r="B61" s="252"/>
      <c r="C61" s="252"/>
      <c r="D61" s="282"/>
      <c r="E61" s="252"/>
      <c r="F61" s="252"/>
      <c r="G61" s="252"/>
      <c r="H61" s="252"/>
      <c r="I61" s="252"/>
      <c r="J61" s="252"/>
      <c r="K61" s="252"/>
      <c r="L61" s="252"/>
    </row>
    <row r="62" spans="2:12" x14ac:dyDescent="0.2">
      <c r="B62" s="252"/>
      <c r="C62" s="252"/>
      <c r="D62" s="282"/>
      <c r="E62" s="252"/>
      <c r="F62" s="252"/>
      <c r="G62" s="252"/>
      <c r="H62" s="252"/>
      <c r="I62" s="252"/>
      <c r="J62" s="252"/>
      <c r="K62" s="252"/>
      <c r="L62" s="252"/>
    </row>
    <row r="63" spans="2:12" x14ac:dyDescent="0.2">
      <c r="B63" s="252"/>
      <c r="C63" s="252"/>
      <c r="D63" s="282"/>
      <c r="E63" s="252"/>
      <c r="F63" s="252"/>
      <c r="G63" s="252"/>
      <c r="H63" s="252"/>
      <c r="I63" s="252"/>
      <c r="J63" s="252"/>
      <c r="K63" s="252"/>
      <c r="L63" s="252"/>
    </row>
    <row r="64" spans="2:12" x14ac:dyDescent="0.2">
      <c r="B64" s="252"/>
      <c r="C64" s="252"/>
      <c r="D64" s="282"/>
      <c r="E64" s="252"/>
      <c r="F64" s="252"/>
      <c r="G64" s="252"/>
      <c r="H64" s="252"/>
      <c r="I64" s="252"/>
      <c r="J64" s="252"/>
      <c r="K64" s="252"/>
      <c r="L64" s="252"/>
    </row>
    <row r="65" spans="2:12" x14ac:dyDescent="0.2">
      <c r="B65" s="252"/>
      <c r="C65" s="252"/>
      <c r="D65" s="282"/>
      <c r="E65" s="252"/>
      <c r="F65" s="252"/>
      <c r="G65" s="252"/>
      <c r="H65" s="252"/>
      <c r="I65" s="252"/>
      <c r="J65" s="252"/>
      <c r="K65" s="252"/>
      <c r="L65" s="252"/>
    </row>
    <row r="66" spans="2:12" x14ac:dyDescent="0.2">
      <c r="B66" s="252"/>
      <c r="C66" s="252"/>
      <c r="D66" s="282"/>
      <c r="E66" s="252"/>
      <c r="F66" s="252"/>
      <c r="G66" s="252"/>
      <c r="H66" s="252"/>
      <c r="I66" s="252"/>
      <c r="J66" s="252"/>
      <c r="K66" s="252"/>
      <c r="L66" s="252"/>
    </row>
    <row r="67" spans="2:12" x14ac:dyDescent="0.2">
      <c r="B67" s="252"/>
      <c r="C67" s="252"/>
      <c r="D67" s="282"/>
      <c r="E67" s="252"/>
      <c r="F67" s="252"/>
      <c r="G67" s="252"/>
      <c r="H67" s="252"/>
      <c r="I67" s="252"/>
      <c r="J67" s="252"/>
      <c r="K67" s="252"/>
      <c r="L67" s="252"/>
    </row>
    <row r="68" spans="2:12" x14ac:dyDescent="0.2">
      <c r="B68" s="252"/>
      <c r="C68" s="252"/>
      <c r="D68" s="282"/>
      <c r="E68" s="252"/>
      <c r="F68" s="252"/>
      <c r="G68" s="252"/>
      <c r="H68" s="252"/>
      <c r="I68" s="252"/>
      <c r="J68" s="252"/>
      <c r="K68" s="252"/>
      <c r="L68" s="252"/>
    </row>
    <row r="69" spans="2:12" x14ac:dyDescent="0.2">
      <c r="B69" s="252"/>
      <c r="C69" s="252"/>
      <c r="D69" s="282"/>
      <c r="E69" s="252"/>
      <c r="F69" s="252"/>
      <c r="G69" s="252"/>
      <c r="H69" s="252"/>
      <c r="I69" s="252"/>
      <c r="J69" s="252"/>
      <c r="K69" s="252"/>
      <c r="L69" s="252"/>
    </row>
    <row r="70" spans="2:12" x14ac:dyDescent="0.2">
      <c r="B70" s="252"/>
      <c r="C70" s="252"/>
      <c r="D70" s="282"/>
      <c r="E70" s="252"/>
      <c r="F70" s="252"/>
      <c r="G70" s="252"/>
      <c r="H70" s="252"/>
      <c r="I70" s="252"/>
      <c r="J70" s="252"/>
      <c r="K70" s="252"/>
      <c r="L70" s="252"/>
    </row>
    <row r="71" spans="2:12" x14ac:dyDescent="0.2">
      <c r="B71" s="252"/>
      <c r="C71" s="252"/>
      <c r="D71" s="282"/>
      <c r="E71" s="252"/>
      <c r="F71" s="252"/>
      <c r="G71" s="252"/>
      <c r="H71" s="252"/>
      <c r="I71" s="252"/>
      <c r="J71" s="252"/>
      <c r="K71" s="252"/>
      <c r="L71" s="252"/>
    </row>
    <row r="72" spans="2:12" x14ac:dyDescent="0.2">
      <c r="B72" s="252"/>
      <c r="C72" s="252"/>
      <c r="D72" s="282"/>
      <c r="E72" s="252"/>
      <c r="F72" s="252"/>
      <c r="G72" s="252"/>
      <c r="H72" s="252"/>
      <c r="I72" s="252"/>
      <c r="J72" s="252"/>
      <c r="K72" s="252"/>
      <c r="L72" s="252"/>
    </row>
    <row r="73" spans="2:12" x14ac:dyDescent="0.2">
      <c r="B73" s="252"/>
      <c r="C73" s="252"/>
      <c r="D73" s="282"/>
      <c r="E73" s="252"/>
      <c r="F73" s="252"/>
      <c r="G73" s="252"/>
      <c r="H73" s="252"/>
      <c r="I73" s="252"/>
      <c r="J73" s="252"/>
      <c r="K73" s="252"/>
      <c r="L73" s="252"/>
    </row>
    <row r="74" spans="2:12" x14ac:dyDescent="0.2">
      <c r="B74" s="252"/>
      <c r="C74" s="252"/>
      <c r="D74" s="282"/>
      <c r="E74" s="252"/>
      <c r="F74" s="252"/>
      <c r="G74" s="252"/>
      <c r="H74" s="252"/>
      <c r="I74" s="252"/>
      <c r="J74" s="252"/>
      <c r="K74" s="252"/>
      <c r="L74" s="252"/>
    </row>
    <row r="76" spans="2:12" x14ac:dyDescent="0.2">
      <c r="B76" s="252"/>
      <c r="C76" s="252"/>
      <c r="D76" s="282"/>
      <c r="E76" s="252"/>
      <c r="F76" s="252"/>
      <c r="G76" s="252"/>
      <c r="H76" s="252"/>
      <c r="I76" s="252"/>
      <c r="J76" s="252"/>
      <c r="K76" s="252"/>
      <c r="L76" s="252"/>
    </row>
    <row r="77" spans="2:12" x14ac:dyDescent="0.2">
      <c r="B77" s="252"/>
      <c r="C77" s="252"/>
      <c r="D77" s="282"/>
      <c r="E77" s="252"/>
      <c r="F77" s="252"/>
      <c r="G77" s="252"/>
      <c r="H77" s="252"/>
      <c r="I77" s="252"/>
      <c r="J77" s="252"/>
      <c r="K77" s="252"/>
      <c r="L77" s="252"/>
    </row>
    <row r="78" spans="2:12" x14ac:dyDescent="0.2">
      <c r="B78" s="252"/>
      <c r="C78" s="252"/>
      <c r="D78" s="282"/>
      <c r="E78" s="252"/>
      <c r="F78" s="252"/>
      <c r="G78" s="252"/>
      <c r="H78" s="252"/>
      <c r="I78" s="252"/>
      <c r="J78" s="252"/>
      <c r="K78" s="252"/>
      <c r="L78" s="252"/>
    </row>
    <row r="79" spans="2:12" x14ac:dyDescent="0.2">
      <c r="B79" s="252"/>
      <c r="C79" s="252"/>
      <c r="D79" s="282"/>
      <c r="E79" s="252"/>
      <c r="F79" s="252"/>
      <c r="G79" s="252"/>
      <c r="H79" s="252"/>
      <c r="I79" s="252"/>
      <c r="J79" s="252"/>
      <c r="K79" s="252"/>
      <c r="L79" s="252"/>
    </row>
    <row r="80" spans="2:12" x14ac:dyDescent="0.2">
      <c r="B80" s="252"/>
      <c r="C80" s="252"/>
      <c r="D80" s="282"/>
      <c r="E80" s="252"/>
      <c r="F80" s="252"/>
      <c r="G80" s="252"/>
      <c r="H80" s="252"/>
      <c r="I80" s="252"/>
      <c r="J80" s="252"/>
      <c r="K80" s="252"/>
      <c r="L80" s="252"/>
    </row>
    <row r="117" spans="2:12" x14ac:dyDescent="0.2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</row>
    <row r="124" spans="2:12" x14ac:dyDescent="0.2">
      <c r="B124" s="252"/>
      <c r="C124" s="252"/>
      <c r="D124" s="252"/>
      <c r="E124" s="252"/>
      <c r="F124" s="253">
        <v>0</v>
      </c>
      <c r="G124" s="252"/>
      <c r="H124" s="252"/>
      <c r="I124" s="252"/>
      <c r="J124" s="252"/>
      <c r="K124" s="252"/>
      <c r="L124" s="252"/>
    </row>
  </sheetData>
  <sheetProtection selectLockedCells="1" selectUnlockedCells="1"/>
  <mergeCells count="7">
    <mergeCell ref="H26:J26"/>
    <mergeCell ref="A3:L3"/>
    <mergeCell ref="A4:L4"/>
    <mergeCell ref="G6:L6"/>
    <mergeCell ref="G7:I7"/>
    <mergeCell ref="J7:L7"/>
    <mergeCell ref="H25:J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5" workbookViewId="0">
      <selection activeCell="H15" sqref="H15"/>
    </sheetView>
  </sheetViews>
  <sheetFormatPr defaultRowHeight="12.75" x14ac:dyDescent="0.2"/>
  <cols>
    <col min="5" max="5" width="20.28515625" customWidth="1"/>
    <col min="6" max="6" width="20.140625" customWidth="1"/>
    <col min="7" max="7" width="21.28515625" customWidth="1"/>
  </cols>
  <sheetData>
    <row r="1" spans="1:7" ht="15" x14ac:dyDescent="0.25">
      <c r="A1" s="283" t="s">
        <v>252</v>
      </c>
      <c r="B1" s="283"/>
      <c r="C1" s="283"/>
      <c r="D1" s="283"/>
      <c r="E1" s="283"/>
      <c r="F1" s="284"/>
      <c r="G1" s="283"/>
    </row>
    <row r="2" spans="1:7" ht="15" x14ac:dyDescent="0.25">
      <c r="A2" s="283" t="s">
        <v>253</v>
      </c>
      <c r="B2" s="283"/>
      <c r="C2" s="283"/>
      <c r="D2" s="283"/>
      <c r="E2" s="283"/>
      <c r="F2" s="284"/>
      <c r="G2" s="283"/>
    </row>
    <row r="3" spans="1:7" ht="15" x14ac:dyDescent="0.25">
      <c r="A3" s="283"/>
      <c r="B3" s="283"/>
      <c r="C3" s="283"/>
      <c r="D3" s="283"/>
      <c r="E3" s="283"/>
      <c r="F3" s="284"/>
      <c r="G3" s="283"/>
    </row>
    <row r="4" spans="1:7" ht="15.75" x14ac:dyDescent="0.2">
      <c r="A4" s="392" t="s">
        <v>254</v>
      </c>
      <c r="B4" s="392"/>
      <c r="C4" s="392"/>
      <c r="D4" s="392"/>
      <c r="E4" s="392"/>
      <c r="F4" s="392"/>
      <c r="G4" s="392"/>
    </row>
    <row r="5" spans="1:7" ht="15.75" x14ac:dyDescent="0.2">
      <c r="A5" s="392" t="s">
        <v>255</v>
      </c>
      <c r="B5" s="392"/>
      <c r="C5" s="392"/>
      <c r="D5" s="392"/>
      <c r="E5" s="392"/>
      <c r="F5" s="392"/>
      <c r="G5" s="392"/>
    </row>
    <row r="6" spans="1:7" ht="15.75" x14ac:dyDescent="0.2">
      <c r="A6" s="392" t="s">
        <v>163</v>
      </c>
      <c r="B6" s="392"/>
      <c r="C6" s="392"/>
      <c r="D6" s="392"/>
      <c r="E6" s="392"/>
      <c r="F6" s="392"/>
      <c r="G6" s="392"/>
    </row>
    <row r="7" spans="1:7" ht="15.75" x14ac:dyDescent="0.25">
      <c r="A7" s="285"/>
      <c r="B7" s="285"/>
      <c r="C7" s="285"/>
      <c r="D7" s="285"/>
      <c r="E7" s="285"/>
      <c r="F7" s="286"/>
      <c r="G7" s="285"/>
    </row>
    <row r="8" spans="1:7" ht="15.75" x14ac:dyDescent="0.2">
      <c r="A8" s="392" t="s">
        <v>256</v>
      </c>
      <c r="B8" s="392"/>
      <c r="C8" s="392"/>
      <c r="D8" s="392"/>
      <c r="E8" s="392"/>
      <c r="F8" s="392"/>
      <c r="G8" s="392"/>
    </row>
    <row r="9" spans="1:7" ht="14.25" x14ac:dyDescent="0.2">
      <c r="A9" s="287"/>
      <c r="B9" s="287"/>
      <c r="C9" s="287"/>
      <c r="D9" s="287"/>
      <c r="E9" s="287"/>
      <c r="F9" s="288"/>
      <c r="G9" s="287"/>
    </row>
    <row r="10" spans="1:7" ht="15" x14ac:dyDescent="0.25">
      <c r="A10" s="287" t="s">
        <v>257</v>
      </c>
      <c r="B10" s="283"/>
      <c r="C10" s="283"/>
      <c r="D10" s="283"/>
      <c r="E10" s="283"/>
      <c r="F10" s="284"/>
      <c r="G10" s="289"/>
    </row>
    <row r="11" spans="1:7" ht="15" x14ac:dyDescent="0.25">
      <c r="A11" s="283"/>
      <c r="B11" s="283" t="s">
        <v>258</v>
      </c>
      <c r="C11" s="283"/>
      <c r="D11" s="283"/>
      <c r="E11" s="283"/>
      <c r="F11" s="284"/>
      <c r="G11" s="283"/>
    </row>
    <row r="12" spans="1:7" ht="15" x14ac:dyDescent="0.25">
      <c r="A12" s="283"/>
      <c r="B12" s="283"/>
      <c r="C12" s="283" t="s">
        <v>259</v>
      </c>
      <c r="D12" s="283"/>
      <c r="E12" s="283"/>
      <c r="F12" s="284">
        <v>64618702.390000001</v>
      </c>
      <c r="G12" s="290"/>
    </row>
    <row r="13" spans="1:7" ht="15" x14ac:dyDescent="0.25">
      <c r="A13" s="283"/>
      <c r="B13" s="283"/>
      <c r="C13" s="283" t="s">
        <v>260</v>
      </c>
      <c r="D13" s="283"/>
      <c r="E13" s="283"/>
      <c r="F13" s="284">
        <v>741305374</v>
      </c>
      <c r="G13" s="283"/>
    </row>
    <row r="14" spans="1:7" ht="15" x14ac:dyDescent="0.25">
      <c r="A14" s="283"/>
      <c r="B14" s="283"/>
      <c r="C14" s="283" t="s">
        <v>261</v>
      </c>
      <c r="D14" s="283"/>
      <c r="E14" s="283"/>
      <c r="F14" s="284">
        <v>259283152.84</v>
      </c>
      <c r="G14" s="283"/>
    </row>
    <row r="15" spans="1:7" ht="15" x14ac:dyDescent="0.25">
      <c r="A15" s="283"/>
      <c r="B15" s="283"/>
      <c r="C15" s="283" t="s">
        <v>262</v>
      </c>
      <c r="D15" s="283"/>
      <c r="E15" s="283"/>
      <c r="F15" s="284">
        <v>59155032.369999997</v>
      </c>
      <c r="G15" s="283"/>
    </row>
    <row r="16" spans="1:7" ht="15" x14ac:dyDescent="0.25">
      <c r="A16" s="283"/>
      <c r="B16" s="283"/>
      <c r="C16" s="283" t="s">
        <v>263</v>
      </c>
      <c r="D16" s="283"/>
      <c r="E16" s="283"/>
      <c r="F16" s="284">
        <v>2535617.69</v>
      </c>
      <c r="G16" s="283"/>
    </row>
    <row r="17" spans="1:7" ht="15" x14ac:dyDescent="0.25">
      <c r="A17" s="283"/>
      <c r="B17" s="283"/>
      <c r="C17" s="283" t="s">
        <v>264</v>
      </c>
      <c r="D17" s="283"/>
      <c r="E17" s="283"/>
      <c r="F17" s="284">
        <v>95910067.180000007</v>
      </c>
      <c r="G17" s="283"/>
    </row>
    <row r="18" spans="1:7" ht="15" x14ac:dyDescent="0.25">
      <c r="A18" s="283"/>
      <c r="B18" s="283"/>
      <c r="C18" s="283" t="s">
        <v>265</v>
      </c>
      <c r="D18" s="283"/>
      <c r="E18" s="283"/>
      <c r="F18" s="291">
        <f>SUM(F12:F17)</f>
        <v>1222807946.47</v>
      </c>
      <c r="G18" s="283"/>
    </row>
    <row r="19" spans="1:7" ht="15" x14ac:dyDescent="0.25">
      <c r="A19" s="283"/>
      <c r="B19" s="283" t="s">
        <v>266</v>
      </c>
      <c r="C19" s="283"/>
      <c r="D19" s="283"/>
      <c r="E19" s="283"/>
      <c r="F19" s="284"/>
      <c r="G19" s="283"/>
    </row>
    <row r="20" spans="1:7" ht="15" x14ac:dyDescent="0.25">
      <c r="A20" s="283"/>
      <c r="B20" s="283"/>
      <c r="C20" s="283" t="s">
        <v>267</v>
      </c>
      <c r="D20" s="283"/>
      <c r="E20" s="283"/>
      <c r="F20" s="292"/>
      <c r="G20" s="283"/>
    </row>
    <row r="21" spans="1:7" ht="15" x14ac:dyDescent="0.25">
      <c r="A21" s="283"/>
      <c r="B21" s="283"/>
      <c r="C21" s="283"/>
      <c r="D21" s="283" t="s">
        <v>268</v>
      </c>
      <c r="E21" s="283"/>
      <c r="F21" s="284">
        <v>326478583.63</v>
      </c>
      <c r="G21" s="283"/>
    </row>
    <row r="22" spans="1:7" ht="15" x14ac:dyDescent="0.25">
      <c r="A22" s="283"/>
      <c r="B22" s="283"/>
      <c r="D22" s="283" t="s">
        <v>269</v>
      </c>
      <c r="E22" s="283"/>
      <c r="F22" s="284">
        <v>164370360.41</v>
      </c>
      <c r="G22" s="283"/>
    </row>
    <row r="23" spans="1:7" ht="15" x14ac:dyDescent="0.25">
      <c r="A23" s="283"/>
      <c r="B23" s="283"/>
      <c r="D23" s="283" t="s">
        <v>270</v>
      </c>
      <c r="E23" s="283"/>
      <c r="F23" s="284">
        <v>106311047.8</v>
      </c>
      <c r="G23" s="283"/>
    </row>
    <row r="24" spans="1:7" ht="15" x14ac:dyDescent="0.25">
      <c r="A24" s="283"/>
      <c r="B24" s="283"/>
      <c r="C24" s="283" t="s">
        <v>271</v>
      </c>
      <c r="D24" s="283"/>
      <c r="E24" s="283"/>
      <c r="F24" s="284">
        <v>159493214.91</v>
      </c>
      <c r="G24" s="283"/>
    </row>
    <row r="25" spans="1:7" ht="15" x14ac:dyDescent="0.25">
      <c r="A25" s="283"/>
      <c r="B25" s="283"/>
      <c r="C25" s="283" t="s">
        <v>272</v>
      </c>
      <c r="D25" s="283"/>
      <c r="E25" s="283"/>
      <c r="F25" s="291">
        <f>SUM(F21:F24)</f>
        <v>756653206.74999988</v>
      </c>
      <c r="G25" s="283"/>
    </row>
    <row r="26" spans="1:7" ht="15" x14ac:dyDescent="0.25">
      <c r="A26" s="283"/>
      <c r="B26" s="287" t="s">
        <v>273</v>
      </c>
      <c r="C26" s="283"/>
      <c r="D26" s="283"/>
      <c r="E26" s="283"/>
      <c r="F26" s="293"/>
      <c r="G26" s="294">
        <f>F18-F25</f>
        <v>466154739.72000015</v>
      </c>
    </row>
    <row r="27" spans="1:7" ht="15" x14ac:dyDescent="0.25">
      <c r="A27" s="283"/>
      <c r="B27" s="283"/>
      <c r="C27" s="283"/>
      <c r="D27" s="283"/>
      <c r="E27" s="283"/>
      <c r="F27" s="293"/>
      <c r="G27" s="289"/>
    </row>
    <row r="28" spans="1:7" ht="15" x14ac:dyDescent="0.25">
      <c r="A28" s="287" t="s">
        <v>274</v>
      </c>
      <c r="B28" s="283"/>
      <c r="C28" s="283"/>
      <c r="D28" s="283"/>
      <c r="E28" s="283"/>
      <c r="F28" s="284"/>
      <c r="G28" s="283"/>
    </row>
    <row r="29" spans="1:7" ht="15" x14ac:dyDescent="0.25">
      <c r="A29" s="283"/>
      <c r="B29" s="283" t="s">
        <v>258</v>
      </c>
      <c r="C29" s="283"/>
      <c r="D29" s="283"/>
      <c r="E29" s="283"/>
      <c r="F29" s="293"/>
      <c r="G29" s="283"/>
    </row>
    <row r="30" spans="1:7" ht="15" x14ac:dyDescent="0.25">
      <c r="A30" s="283"/>
      <c r="B30" s="283"/>
      <c r="C30" s="295" t="s">
        <v>275</v>
      </c>
      <c r="D30" s="295"/>
      <c r="E30" s="295"/>
      <c r="F30" s="296">
        <v>0</v>
      </c>
      <c r="G30" s="295"/>
    </row>
    <row r="31" spans="1:7" ht="15" x14ac:dyDescent="0.25">
      <c r="A31" s="283"/>
      <c r="B31" s="283"/>
      <c r="C31" s="295" t="s">
        <v>276</v>
      </c>
      <c r="D31" s="295"/>
      <c r="E31" s="295"/>
      <c r="F31" s="296">
        <v>0</v>
      </c>
      <c r="G31" s="295"/>
    </row>
    <row r="32" spans="1:7" ht="15" x14ac:dyDescent="0.25">
      <c r="A32" s="283"/>
      <c r="B32" s="283"/>
      <c r="C32" s="295" t="s">
        <v>277</v>
      </c>
      <c r="D32" s="295"/>
      <c r="E32" s="295"/>
      <c r="F32" s="297"/>
      <c r="G32" s="295"/>
    </row>
    <row r="33" spans="1:7" ht="15" x14ac:dyDescent="0.25">
      <c r="A33" s="283"/>
      <c r="B33" s="283"/>
      <c r="C33" s="295"/>
      <c r="D33" s="295" t="s">
        <v>278</v>
      </c>
      <c r="E33" s="295"/>
      <c r="F33" s="298">
        <v>0</v>
      </c>
      <c r="G33" s="295"/>
    </row>
    <row r="34" spans="1:7" ht="15" x14ac:dyDescent="0.25">
      <c r="A34" s="283"/>
      <c r="B34" s="283"/>
      <c r="C34" s="283" t="s">
        <v>265</v>
      </c>
      <c r="D34" s="283"/>
      <c r="E34" s="283"/>
      <c r="F34" s="299">
        <f>SUM(F30:F33)</f>
        <v>0</v>
      </c>
      <c r="G34" s="283"/>
    </row>
    <row r="35" spans="1:7" ht="15" x14ac:dyDescent="0.25">
      <c r="A35" s="283"/>
      <c r="B35" s="283" t="s">
        <v>266</v>
      </c>
      <c r="C35" s="283"/>
      <c r="D35" s="283"/>
      <c r="E35" s="283"/>
      <c r="F35" s="284"/>
      <c r="G35" s="283"/>
    </row>
    <row r="36" spans="1:7" ht="15" x14ac:dyDescent="0.25">
      <c r="A36" s="283"/>
      <c r="B36" s="283"/>
      <c r="C36" s="283" t="s">
        <v>279</v>
      </c>
      <c r="D36" s="283"/>
      <c r="E36" s="283"/>
      <c r="F36" s="284">
        <v>115867022.42</v>
      </c>
      <c r="G36" s="283"/>
    </row>
    <row r="37" spans="1:7" ht="15" x14ac:dyDescent="0.25">
      <c r="A37" s="283"/>
      <c r="B37" s="283"/>
      <c r="C37" s="295" t="s">
        <v>280</v>
      </c>
      <c r="D37" s="300"/>
      <c r="E37" s="300"/>
      <c r="F37" s="301">
        <v>0</v>
      </c>
      <c r="G37" s="300"/>
    </row>
    <row r="38" spans="1:7" ht="15" x14ac:dyDescent="0.25">
      <c r="A38" s="283"/>
      <c r="B38" s="283"/>
      <c r="C38" s="295" t="s">
        <v>281</v>
      </c>
      <c r="D38" s="300"/>
      <c r="E38" s="300"/>
      <c r="F38" s="301">
        <v>0</v>
      </c>
      <c r="G38" s="300"/>
    </row>
    <row r="39" spans="1:7" ht="15" x14ac:dyDescent="0.25">
      <c r="A39" s="283"/>
      <c r="B39" s="283"/>
      <c r="C39" s="283" t="s">
        <v>272</v>
      </c>
      <c r="D39" s="283"/>
      <c r="E39" s="283"/>
      <c r="F39" s="291">
        <f>F36</f>
        <v>115867022.42</v>
      </c>
      <c r="G39" s="283"/>
    </row>
    <row r="40" spans="1:7" ht="15" x14ac:dyDescent="0.25">
      <c r="A40" s="283"/>
      <c r="B40" s="287" t="s">
        <v>282</v>
      </c>
      <c r="C40" s="283"/>
      <c r="D40" s="283"/>
      <c r="E40" s="283"/>
      <c r="F40" s="284"/>
      <c r="G40" s="294">
        <f>F34-F39</f>
        <v>-115867022.42</v>
      </c>
    </row>
    <row r="41" spans="1:7" ht="15" x14ac:dyDescent="0.25">
      <c r="A41" s="283"/>
      <c r="B41" s="287"/>
      <c r="C41" s="283"/>
      <c r="D41" s="283"/>
      <c r="E41" s="283"/>
      <c r="F41" s="284"/>
      <c r="G41" s="294"/>
    </row>
    <row r="42" spans="1:7" ht="15" x14ac:dyDescent="0.25">
      <c r="A42" s="287" t="s">
        <v>283</v>
      </c>
      <c r="B42" s="287"/>
      <c r="C42" s="283"/>
      <c r="D42" s="283"/>
      <c r="E42" s="283"/>
      <c r="F42" s="284"/>
      <c r="G42" s="294"/>
    </row>
    <row r="43" spans="1:7" ht="15" x14ac:dyDescent="0.25">
      <c r="A43" s="283"/>
      <c r="B43" s="283" t="s">
        <v>258</v>
      </c>
      <c r="C43" s="283"/>
      <c r="D43" s="283"/>
      <c r="E43" s="283"/>
      <c r="F43" s="284"/>
      <c r="G43" s="294"/>
    </row>
    <row r="44" spans="1:7" ht="15" x14ac:dyDescent="0.25">
      <c r="A44" s="283"/>
      <c r="B44" s="287"/>
      <c r="C44" s="295" t="s">
        <v>284</v>
      </c>
      <c r="D44" s="295"/>
      <c r="E44" s="295"/>
      <c r="F44" s="301">
        <v>0</v>
      </c>
      <c r="G44" s="300"/>
    </row>
    <row r="45" spans="1:7" ht="15" x14ac:dyDescent="0.25">
      <c r="A45" s="283"/>
      <c r="B45" s="287"/>
      <c r="C45" s="295"/>
      <c r="D45" s="295"/>
      <c r="E45" s="295"/>
      <c r="F45" s="301"/>
      <c r="G45" s="300"/>
    </row>
    <row r="46" spans="1:7" ht="15" x14ac:dyDescent="0.25">
      <c r="A46" s="283"/>
      <c r="B46" s="287"/>
      <c r="C46" s="295"/>
      <c r="D46" s="295"/>
      <c r="E46" s="295"/>
      <c r="F46" s="301"/>
      <c r="G46" s="300"/>
    </row>
    <row r="47" spans="1:7" ht="15" x14ac:dyDescent="0.25">
      <c r="A47" s="283"/>
      <c r="B47" s="287"/>
      <c r="C47" s="295" t="s">
        <v>285</v>
      </c>
      <c r="D47" s="295"/>
      <c r="E47" s="295"/>
      <c r="F47" s="302">
        <v>0</v>
      </c>
      <c r="G47" s="300"/>
    </row>
    <row r="48" spans="1:7" ht="15" x14ac:dyDescent="0.25">
      <c r="A48" s="283"/>
      <c r="B48" s="287"/>
      <c r="C48" s="295" t="s">
        <v>265</v>
      </c>
      <c r="D48" s="295"/>
      <c r="E48" s="295"/>
      <c r="F48" s="302">
        <f>SUM(F44:F47)</f>
        <v>0</v>
      </c>
      <c r="G48" s="300"/>
    </row>
    <row r="49" spans="1:7" ht="15" x14ac:dyDescent="0.25">
      <c r="A49" s="283"/>
      <c r="B49" s="283" t="s">
        <v>266</v>
      </c>
      <c r="C49" s="283"/>
      <c r="D49" s="283"/>
      <c r="E49" s="283"/>
      <c r="F49" s="303"/>
    </row>
    <row r="50" spans="1:7" ht="15" x14ac:dyDescent="0.25">
      <c r="A50" s="283"/>
      <c r="B50" s="283"/>
      <c r="C50" s="295" t="s">
        <v>286</v>
      </c>
      <c r="D50" s="295"/>
      <c r="E50" s="295"/>
      <c r="F50" s="301">
        <v>0</v>
      </c>
      <c r="G50" s="300"/>
    </row>
    <row r="51" spans="1:7" ht="15" x14ac:dyDescent="0.25">
      <c r="A51" s="283"/>
      <c r="B51" s="283"/>
      <c r="C51" s="295" t="s">
        <v>287</v>
      </c>
      <c r="D51" s="295"/>
      <c r="E51" s="295"/>
      <c r="F51" s="301">
        <v>0</v>
      </c>
      <c r="G51" s="300"/>
    </row>
    <row r="52" spans="1:7" ht="15" x14ac:dyDescent="0.25">
      <c r="A52" s="283"/>
      <c r="B52" s="283"/>
      <c r="C52" s="295" t="s">
        <v>272</v>
      </c>
      <c r="D52" s="295"/>
      <c r="E52" s="295"/>
      <c r="F52" s="304">
        <f>SUM(F50:F51)</f>
        <v>0</v>
      </c>
      <c r="G52" s="300"/>
    </row>
    <row r="53" spans="1:7" ht="15" x14ac:dyDescent="0.25">
      <c r="A53" s="283"/>
      <c r="B53" s="305" t="s">
        <v>288</v>
      </c>
      <c r="C53" s="295"/>
      <c r="D53" s="295"/>
      <c r="E53" s="295"/>
      <c r="F53" s="306"/>
      <c r="G53" s="307">
        <f>F48-F52</f>
        <v>0</v>
      </c>
    </row>
    <row r="54" spans="1:7" ht="15" x14ac:dyDescent="0.25">
      <c r="A54" s="287" t="s">
        <v>289</v>
      </c>
      <c r="B54" s="283"/>
      <c r="C54" s="283"/>
      <c r="D54" s="283"/>
      <c r="E54" s="283"/>
      <c r="F54" s="292"/>
      <c r="G54" s="308">
        <f>G26+G40+G53</f>
        <v>350287717.30000013</v>
      </c>
    </row>
    <row r="55" spans="1:7" ht="15" x14ac:dyDescent="0.25">
      <c r="A55" s="287" t="s">
        <v>290</v>
      </c>
      <c r="B55" s="283"/>
      <c r="C55" s="283"/>
      <c r="D55" s="283"/>
      <c r="E55" s="283"/>
      <c r="F55" s="292"/>
      <c r="G55" s="309">
        <v>1851886217</v>
      </c>
    </row>
    <row r="56" spans="1:7" ht="15.75" thickBot="1" x14ac:dyDescent="0.3">
      <c r="A56" s="287" t="s">
        <v>291</v>
      </c>
      <c r="B56" s="283"/>
      <c r="C56" s="283"/>
      <c r="D56" s="283"/>
      <c r="E56" s="283"/>
      <c r="F56" s="292"/>
      <c r="G56" s="310">
        <v>2202173934.3000002</v>
      </c>
    </row>
    <row r="57" spans="1:7" ht="15.75" thickTop="1" x14ac:dyDescent="0.25">
      <c r="A57" s="283"/>
      <c r="B57" s="283"/>
      <c r="C57" s="283"/>
      <c r="D57" s="283"/>
      <c r="E57" s="283"/>
      <c r="F57" s="284"/>
      <c r="G57" s="311"/>
    </row>
    <row r="58" spans="1:7" ht="15" x14ac:dyDescent="0.25">
      <c r="A58" s="312"/>
      <c r="B58" s="312"/>
      <c r="C58" s="312"/>
      <c r="D58" s="312"/>
      <c r="E58" s="312"/>
      <c r="F58" s="313"/>
      <c r="G58" s="314"/>
    </row>
    <row r="59" spans="1:7" ht="15" x14ac:dyDescent="0.25">
      <c r="A59" s="312"/>
      <c r="B59" s="312"/>
      <c r="C59" s="312"/>
      <c r="D59" s="312"/>
      <c r="E59" s="312"/>
      <c r="F59" s="313"/>
      <c r="G59" s="312"/>
    </row>
    <row r="60" spans="1:7" ht="15" x14ac:dyDescent="0.25">
      <c r="A60" s="315" t="s">
        <v>292</v>
      </c>
      <c r="B60" s="315"/>
      <c r="C60" s="315"/>
      <c r="D60" s="316"/>
      <c r="E60" s="316"/>
      <c r="F60" s="313" t="s">
        <v>293</v>
      </c>
      <c r="G60" s="312"/>
    </row>
    <row r="61" spans="1:7" ht="15" x14ac:dyDescent="0.25">
      <c r="A61" s="312"/>
      <c r="B61" s="312"/>
      <c r="C61" s="312"/>
      <c r="D61" s="312"/>
      <c r="E61" s="312"/>
      <c r="F61" s="313"/>
      <c r="G61" s="312"/>
    </row>
    <row r="62" spans="1:7" ht="15" x14ac:dyDescent="0.25">
      <c r="A62" s="312"/>
      <c r="B62" s="312"/>
      <c r="C62" s="312"/>
      <c r="D62" s="312"/>
      <c r="E62" s="312"/>
      <c r="F62" s="313"/>
      <c r="G62" s="312"/>
    </row>
    <row r="63" spans="1:7" ht="14.25" x14ac:dyDescent="0.2">
      <c r="A63" s="393" t="s">
        <v>226</v>
      </c>
      <c r="B63" s="393"/>
      <c r="C63" s="393"/>
      <c r="D63" s="393"/>
      <c r="E63" s="317"/>
      <c r="F63" s="394" t="s">
        <v>67</v>
      </c>
      <c r="G63" s="394"/>
    </row>
    <row r="64" spans="1:7" ht="15" x14ac:dyDescent="0.25">
      <c r="A64" s="318"/>
      <c r="B64" s="390" t="s">
        <v>227</v>
      </c>
      <c r="C64" s="390"/>
      <c r="D64" s="390"/>
      <c r="E64" s="319"/>
      <c r="F64" s="391" t="s">
        <v>69</v>
      </c>
      <c r="G64" s="391"/>
    </row>
  </sheetData>
  <sheetProtection password="E174" sheet="1" objects="1" scenarios="1" selectLockedCells="1" selectUnlockedCells="1"/>
  <mergeCells count="8">
    <mergeCell ref="B64:D64"/>
    <mergeCell ref="F64:G64"/>
    <mergeCell ref="A4:G4"/>
    <mergeCell ref="A5:G5"/>
    <mergeCell ref="A6:G6"/>
    <mergeCell ref="A8:G8"/>
    <mergeCell ref="A63:D63"/>
    <mergeCell ref="F63:G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176"/>
  <sheetViews>
    <sheetView tabSelected="1" view="pageBreakPreview" zoomScaleNormal="110" zoomScaleSheetLayoutView="100" workbookViewId="0">
      <pane xSplit="1" topLeftCell="B1" activePane="topRight" state="frozen"/>
      <selection activeCell="A22" sqref="A22"/>
      <selection pane="topRight" activeCell="D17" sqref="D17"/>
    </sheetView>
  </sheetViews>
  <sheetFormatPr defaultRowHeight="12" x14ac:dyDescent="0.2"/>
  <cols>
    <col min="1" max="1" width="50.5703125" style="401" customWidth="1"/>
    <col min="2" max="3" width="14.7109375" style="405" customWidth="1"/>
    <col min="4" max="5" width="10.7109375" style="401" customWidth="1"/>
    <col min="6" max="6" width="11.7109375" style="401" customWidth="1"/>
    <col min="7" max="7" width="14.7109375" style="401" customWidth="1"/>
    <col min="8" max="8" width="14.28515625" style="401" customWidth="1"/>
    <col min="9" max="9" width="10.5703125" style="401" customWidth="1"/>
    <col min="10" max="10" width="13.5703125" style="401" customWidth="1"/>
    <col min="11" max="12" width="13" style="401" customWidth="1"/>
    <col min="13" max="13" width="16" style="401" customWidth="1"/>
    <col min="14" max="14" width="14.140625" style="401" customWidth="1"/>
    <col min="15" max="15" width="12" style="401" customWidth="1"/>
    <col min="16" max="16" width="12.85546875" style="401" customWidth="1"/>
    <col min="17" max="17" width="13.85546875" style="402" customWidth="1"/>
    <col min="18" max="18" width="12.42578125" style="403" customWidth="1"/>
    <col min="19" max="19" width="11.7109375" style="401" customWidth="1"/>
    <col min="20" max="20" width="13.28515625" style="401" customWidth="1"/>
    <col min="21" max="21" width="9.140625" style="404"/>
    <col min="22" max="16384" width="9.140625" style="401"/>
  </cols>
  <sheetData>
    <row r="1" spans="1:21" s="397" customFormat="1" x14ac:dyDescent="0.2">
      <c r="A1" s="395" t="s">
        <v>294</v>
      </c>
      <c r="B1" s="395"/>
      <c r="C1" s="395"/>
      <c r="D1" s="395"/>
      <c r="E1" s="395"/>
      <c r="F1" s="395"/>
      <c r="G1" s="395"/>
      <c r="H1" s="396"/>
      <c r="Q1" s="398"/>
      <c r="R1" s="399"/>
      <c r="U1" s="400"/>
    </row>
    <row r="2" spans="1:21" s="397" customFormat="1" x14ac:dyDescent="0.2">
      <c r="A2" s="395" t="s">
        <v>295</v>
      </c>
      <c r="B2" s="395"/>
      <c r="C2" s="395"/>
      <c r="D2" s="395"/>
      <c r="E2" s="395"/>
      <c r="F2" s="395"/>
      <c r="G2" s="395"/>
      <c r="H2" s="396"/>
      <c r="Q2" s="398"/>
      <c r="R2" s="399"/>
      <c r="U2" s="400"/>
    </row>
    <row r="3" spans="1:21" s="397" customFormat="1" x14ac:dyDescent="0.2">
      <c r="A3" s="395" t="s">
        <v>296</v>
      </c>
      <c r="B3" s="395"/>
      <c r="C3" s="395"/>
      <c r="D3" s="395"/>
      <c r="E3" s="395"/>
      <c r="F3" s="395"/>
      <c r="G3" s="395"/>
      <c r="H3" s="396"/>
      <c r="Q3" s="398"/>
      <c r="R3" s="399"/>
      <c r="U3" s="400"/>
    </row>
    <row r="4" spans="1:21" s="397" customFormat="1" x14ac:dyDescent="0.2">
      <c r="A4" s="396"/>
      <c r="B4" s="396"/>
      <c r="C4" s="396"/>
      <c r="D4" s="396"/>
      <c r="E4" s="396"/>
      <c r="F4" s="396"/>
      <c r="G4" s="396"/>
      <c r="H4" s="396"/>
      <c r="Q4" s="398"/>
      <c r="R4" s="399"/>
      <c r="U4" s="400"/>
    </row>
    <row r="5" spans="1:21" x14ac:dyDescent="0.2">
      <c r="A5" s="395" t="s">
        <v>297</v>
      </c>
      <c r="B5" s="395"/>
      <c r="C5" s="395"/>
      <c r="D5" s="395"/>
      <c r="E5" s="395"/>
      <c r="F5" s="395"/>
      <c r="G5" s="395"/>
      <c r="H5" s="396"/>
      <c r="I5" s="401" t="s">
        <v>298</v>
      </c>
      <c r="J5" s="401" t="s">
        <v>299</v>
      </c>
      <c r="K5" s="401" t="s">
        <v>300</v>
      </c>
      <c r="L5" s="401" t="s">
        <v>301</v>
      </c>
      <c r="M5" s="401" t="s">
        <v>302</v>
      </c>
      <c r="N5" s="401" t="s">
        <v>303</v>
      </c>
      <c r="O5" s="401" t="s">
        <v>304</v>
      </c>
      <c r="P5" s="401" t="s">
        <v>305</v>
      </c>
      <c r="Q5" s="402" t="s">
        <v>306</v>
      </c>
      <c r="R5" s="403" t="s">
        <v>307</v>
      </c>
      <c r="S5" s="401" t="s">
        <v>308</v>
      </c>
      <c r="T5" s="401" t="s">
        <v>309</v>
      </c>
    </row>
    <row r="6" spans="1:21" s="397" customFormat="1" x14ac:dyDescent="0.2">
      <c r="A6" s="395" t="s">
        <v>310</v>
      </c>
      <c r="B6" s="395"/>
      <c r="C6" s="395"/>
      <c r="D6" s="395"/>
      <c r="E6" s="395"/>
      <c r="F6" s="395"/>
      <c r="G6" s="395"/>
      <c r="H6" s="396"/>
      <c r="Q6" s="398"/>
      <c r="R6" s="399"/>
      <c r="U6" s="400"/>
    </row>
    <row r="7" spans="1:21" x14ac:dyDescent="0.2">
      <c r="A7" s="397" t="s">
        <v>126</v>
      </c>
    </row>
    <row r="8" spans="1:21" ht="15" customHeight="1" x14ac:dyDescent="0.2">
      <c r="A8" s="406" t="s">
        <v>311</v>
      </c>
      <c r="B8" s="407" t="s">
        <v>312</v>
      </c>
      <c r="C8" s="407" t="s">
        <v>313</v>
      </c>
      <c r="D8" s="408" t="s">
        <v>314</v>
      </c>
      <c r="E8" s="408" t="s">
        <v>315</v>
      </c>
      <c r="F8" s="408" t="s">
        <v>316</v>
      </c>
      <c r="G8" s="408" t="s">
        <v>317</v>
      </c>
      <c r="H8" s="409"/>
    </row>
    <row r="9" spans="1:21" x14ac:dyDescent="0.2">
      <c r="A9" s="406"/>
      <c r="B9" s="407"/>
      <c r="C9" s="407"/>
      <c r="D9" s="408"/>
      <c r="E9" s="408"/>
      <c r="F9" s="408"/>
      <c r="G9" s="408"/>
      <c r="H9" s="409"/>
    </row>
    <row r="10" spans="1:21" ht="10.5" customHeight="1" x14ac:dyDescent="0.2">
      <c r="A10" s="406"/>
      <c r="B10" s="407"/>
      <c r="C10" s="407"/>
      <c r="D10" s="408"/>
      <c r="E10" s="408"/>
      <c r="F10" s="408"/>
      <c r="G10" s="408"/>
      <c r="H10" s="409"/>
    </row>
    <row r="11" spans="1:21" x14ac:dyDescent="0.2">
      <c r="A11" s="410" t="s">
        <v>318</v>
      </c>
      <c r="B11" s="411"/>
      <c r="C11" s="411"/>
      <c r="D11" s="412"/>
      <c r="E11" s="412"/>
      <c r="F11" s="412"/>
      <c r="G11" s="412"/>
      <c r="H11" s="413"/>
    </row>
    <row r="12" spans="1:21" x14ac:dyDescent="0.2">
      <c r="A12" s="412" t="s">
        <v>319</v>
      </c>
      <c r="B12" s="411">
        <v>12815451.880000001</v>
      </c>
      <c r="C12" s="411">
        <v>29902721.050000001</v>
      </c>
      <c r="D12" s="412"/>
      <c r="E12" s="412"/>
      <c r="F12" s="412"/>
      <c r="G12" s="414">
        <f>SUM(B12:F12)</f>
        <v>42718172.93</v>
      </c>
      <c r="H12" s="415"/>
    </row>
    <row r="13" spans="1:21" x14ac:dyDescent="0.2">
      <c r="A13" s="412" t="s">
        <v>320</v>
      </c>
      <c r="B13" s="411"/>
      <c r="C13" s="411"/>
      <c r="D13" s="412"/>
      <c r="E13" s="412"/>
      <c r="F13" s="412"/>
      <c r="G13" s="414">
        <f>SUM(C14:C19)</f>
        <v>35969476.100000001</v>
      </c>
      <c r="H13" s="416"/>
    </row>
    <row r="14" spans="1:21" x14ac:dyDescent="0.2">
      <c r="A14" s="417">
        <v>2021</v>
      </c>
      <c r="B14" s="411"/>
      <c r="C14" s="411">
        <v>5406966</v>
      </c>
      <c r="D14" s="412"/>
      <c r="E14" s="412"/>
      <c r="F14" s="412"/>
      <c r="G14" s="414"/>
    </row>
    <row r="15" spans="1:21" x14ac:dyDescent="0.2">
      <c r="A15" s="417">
        <v>2020</v>
      </c>
      <c r="B15" s="411"/>
      <c r="C15" s="411">
        <v>7289525</v>
      </c>
      <c r="D15" s="412"/>
      <c r="E15" s="412"/>
      <c r="F15" s="412"/>
      <c r="G15" s="414"/>
      <c r="H15" s="415"/>
    </row>
    <row r="16" spans="1:21" x14ac:dyDescent="0.2">
      <c r="A16" s="417">
        <v>2019</v>
      </c>
      <c r="B16" s="411"/>
      <c r="C16" s="405">
        <f>8919450-276100-89805</f>
        <v>8553545</v>
      </c>
      <c r="D16" s="412"/>
      <c r="E16" s="412"/>
      <c r="F16" s="412"/>
      <c r="G16" s="414"/>
      <c r="H16" s="415"/>
    </row>
    <row r="17" spans="1:21" x14ac:dyDescent="0.2">
      <c r="A17" s="417">
        <v>2018</v>
      </c>
      <c r="B17" s="411"/>
      <c r="C17" s="411">
        <v>2339826.94</v>
      </c>
      <c r="D17" s="412"/>
      <c r="E17" s="412"/>
      <c r="F17" s="412"/>
      <c r="G17" s="414"/>
      <c r="H17" s="415"/>
    </row>
    <row r="18" spans="1:21" x14ac:dyDescent="0.2">
      <c r="A18" s="417">
        <v>2017</v>
      </c>
      <c r="B18" s="411"/>
      <c r="C18" s="411">
        <f>9920996.5-2306300</f>
        <v>7614696.5</v>
      </c>
      <c r="D18" s="412"/>
      <c r="E18" s="412"/>
      <c r="F18" s="412"/>
      <c r="G18" s="414"/>
      <c r="H18" s="415"/>
    </row>
    <row r="19" spans="1:21" x14ac:dyDescent="0.2">
      <c r="A19" s="417">
        <v>2016</v>
      </c>
      <c r="B19" s="411"/>
      <c r="C19" s="411">
        <v>4764916.66</v>
      </c>
      <c r="D19" s="412"/>
      <c r="E19" s="412"/>
      <c r="F19" s="412"/>
      <c r="G19" s="414"/>
      <c r="H19" s="415"/>
    </row>
    <row r="20" spans="1:21" ht="24" x14ac:dyDescent="0.2">
      <c r="A20" s="418" t="s">
        <v>321</v>
      </c>
      <c r="B20" s="411"/>
      <c r="C20" s="411"/>
      <c r="D20" s="412"/>
      <c r="E20" s="412"/>
      <c r="F20" s="412"/>
      <c r="G20" s="414">
        <f>SUM(C21:C23)</f>
        <v>26702082.010000002</v>
      </c>
      <c r="H20" s="415"/>
    </row>
    <row r="21" spans="1:21" x14ac:dyDescent="0.2">
      <c r="A21" s="419">
        <v>2019</v>
      </c>
      <c r="B21" s="411"/>
      <c r="C21" s="411">
        <f>11435457.97</f>
        <v>11435457.970000001</v>
      </c>
      <c r="D21" s="412"/>
      <c r="E21" s="412"/>
      <c r="F21" s="412"/>
      <c r="G21" s="414"/>
      <c r="H21" s="415"/>
      <c r="M21" s="403"/>
    </row>
    <row r="22" spans="1:21" x14ac:dyDescent="0.2">
      <c r="A22" s="419">
        <v>2020</v>
      </c>
      <c r="B22" s="411"/>
      <c r="C22" s="411">
        <f>6683258.27</f>
        <v>6683258.2699999996</v>
      </c>
      <c r="D22" s="412"/>
      <c r="E22" s="412"/>
      <c r="F22" s="412"/>
      <c r="G22" s="414"/>
      <c r="H22" s="415"/>
      <c r="M22" s="403"/>
    </row>
    <row r="23" spans="1:21" x14ac:dyDescent="0.2">
      <c r="A23" s="419">
        <v>2021</v>
      </c>
      <c r="B23" s="411"/>
      <c r="C23" s="411">
        <v>8583365.7699999996</v>
      </c>
      <c r="D23" s="412"/>
      <c r="E23" s="412"/>
      <c r="F23" s="412"/>
      <c r="G23" s="414"/>
      <c r="H23" s="415"/>
      <c r="M23" s="403"/>
    </row>
    <row r="24" spans="1:21" x14ac:dyDescent="0.2">
      <c r="A24" s="412" t="s">
        <v>322</v>
      </c>
      <c r="B24" s="411"/>
      <c r="C24" s="411">
        <v>3000</v>
      </c>
      <c r="D24" s="412"/>
      <c r="E24" s="412"/>
      <c r="F24" s="412"/>
      <c r="G24" s="411">
        <f>C24</f>
        <v>3000</v>
      </c>
      <c r="H24" s="402"/>
      <c r="J24" s="420">
        <v>-450000</v>
      </c>
      <c r="M24" s="421"/>
    </row>
    <row r="25" spans="1:21" s="427" customFormat="1" hidden="1" x14ac:dyDescent="0.2">
      <c r="A25" s="422"/>
      <c r="B25" s="423"/>
      <c r="C25" s="423"/>
      <c r="D25" s="424"/>
      <c r="E25" s="423"/>
      <c r="F25" s="423"/>
      <c r="G25" s="425"/>
      <c r="H25" s="426"/>
      <c r="M25" s="403"/>
      <c r="Q25" s="428"/>
      <c r="R25" s="403"/>
      <c r="U25" s="429"/>
    </row>
    <row r="26" spans="1:21" s="427" customFormat="1" x14ac:dyDescent="0.2">
      <c r="A26" s="430" t="s">
        <v>323</v>
      </c>
      <c r="B26" s="431">
        <f>+B12</f>
        <v>12815451.880000001</v>
      </c>
      <c r="C26" s="431">
        <f>SUM(C12:C24)</f>
        <v>92577279.159999982</v>
      </c>
      <c r="D26" s="430"/>
      <c r="E26" s="432"/>
      <c r="F26" s="432">
        <f>SUM(F25:F25)</f>
        <v>0</v>
      </c>
      <c r="G26" s="432">
        <f>SUM(G12:G25)</f>
        <v>105392731.04000001</v>
      </c>
      <c r="H26" s="433"/>
      <c r="M26" s="421"/>
      <c r="Q26" s="428"/>
      <c r="R26" s="403"/>
      <c r="U26" s="429"/>
    </row>
    <row r="27" spans="1:21" s="427" customFormat="1" x14ac:dyDescent="0.2">
      <c r="A27" s="430" t="s">
        <v>324</v>
      </c>
      <c r="B27" s="423"/>
      <c r="C27" s="423"/>
      <c r="D27" s="424"/>
      <c r="E27" s="424"/>
      <c r="F27" s="424"/>
      <c r="G27" s="424"/>
      <c r="H27" s="434"/>
      <c r="M27" s="421"/>
      <c r="Q27" s="428"/>
      <c r="R27" s="403"/>
      <c r="U27" s="429"/>
    </row>
    <row r="28" spans="1:21" s="427" customFormat="1" x14ac:dyDescent="0.2">
      <c r="A28" s="430" t="s">
        <v>325</v>
      </c>
      <c r="B28" s="423"/>
      <c r="C28" s="423"/>
      <c r="D28" s="424"/>
      <c r="E28" s="424"/>
      <c r="F28" s="424"/>
      <c r="G28" s="424"/>
      <c r="H28" s="434"/>
      <c r="M28" s="421"/>
      <c r="Q28" s="428"/>
      <c r="R28" s="403"/>
      <c r="U28" s="429"/>
    </row>
    <row r="29" spans="1:21" s="427" customFormat="1" ht="12" customHeight="1" x14ac:dyDescent="0.2">
      <c r="A29" s="435" t="s">
        <v>326</v>
      </c>
      <c r="B29" s="423"/>
      <c r="C29" s="423">
        <f>SUM(I29:T29)</f>
        <v>419578.25</v>
      </c>
      <c r="D29" s="424"/>
      <c r="E29" s="424"/>
      <c r="F29" s="424"/>
      <c r="G29" s="424"/>
      <c r="H29" s="434"/>
      <c r="I29" s="403"/>
      <c r="J29" s="403"/>
      <c r="K29" s="436">
        <f>SUM(K30:K33)</f>
        <v>43737.049999999996</v>
      </c>
      <c r="L29" s="403">
        <f>SUM(L30:L31)</f>
        <v>43543.15</v>
      </c>
      <c r="M29" s="403">
        <f>SUM(M30:M32)</f>
        <v>15602.199999999999</v>
      </c>
      <c r="N29" s="437">
        <v>36431.199999999997</v>
      </c>
      <c r="O29" s="403">
        <f>SUM(O30:O33)</f>
        <v>93776.400000000009</v>
      </c>
      <c r="P29" s="420">
        <f>SUM(P30:P33)</f>
        <v>65211.1</v>
      </c>
      <c r="Q29" s="438">
        <f>SUM(Q30:Q33)</f>
        <v>21600.3</v>
      </c>
      <c r="R29" s="439">
        <f>SUM(R30:R32)</f>
        <v>10078.4</v>
      </c>
      <c r="S29" s="440">
        <f>SUM(S30:S31)</f>
        <v>25903.5</v>
      </c>
      <c r="T29" s="441">
        <f>SUM(T30:T35)</f>
        <v>63694.950000000004</v>
      </c>
      <c r="U29" s="429"/>
    </row>
    <row r="30" spans="1:21" s="427" customFormat="1" ht="12" hidden="1" customHeight="1" x14ac:dyDescent="0.2">
      <c r="A30" s="435"/>
      <c r="B30" s="423"/>
      <c r="C30" s="423"/>
      <c r="D30" s="424"/>
      <c r="E30" s="424"/>
      <c r="F30" s="424"/>
      <c r="G30" s="424"/>
      <c r="H30" s="434"/>
      <c r="I30" s="403"/>
      <c r="J30" s="403"/>
      <c r="K30" s="437">
        <v>21514.85</v>
      </c>
      <c r="L30" s="437">
        <v>25692.7</v>
      </c>
      <c r="M30" s="437">
        <v>4753.3</v>
      </c>
      <c r="N30" s="403"/>
      <c r="O30" s="403">
        <v>36470.400000000001</v>
      </c>
      <c r="P30" s="403">
        <v>40274.1</v>
      </c>
      <c r="Q30" s="426">
        <v>12300</v>
      </c>
      <c r="R30" s="403">
        <v>10078.4</v>
      </c>
      <c r="S30" s="436">
        <v>25903.5</v>
      </c>
      <c r="T30" s="442">
        <v>16538.2</v>
      </c>
      <c r="U30" s="429">
        <v>47</v>
      </c>
    </row>
    <row r="31" spans="1:21" s="427" customFormat="1" ht="12" hidden="1" customHeight="1" x14ac:dyDescent="0.2">
      <c r="A31" s="435"/>
      <c r="B31" s="423"/>
      <c r="C31" s="423"/>
      <c r="D31" s="424"/>
      <c r="E31" s="424"/>
      <c r="F31" s="424"/>
      <c r="G31" s="424"/>
      <c r="H31" s="434"/>
      <c r="I31" s="403"/>
      <c r="J31" s="403"/>
      <c r="K31" s="437">
        <v>7888</v>
      </c>
      <c r="L31" s="437">
        <v>17850.45</v>
      </c>
      <c r="M31" s="437">
        <v>5156</v>
      </c>
      <c r="N31" s="403"/>
      <c r="O31" s="403">
        <v>18257.7</v>
      </c>
      <c r="P31" s="403">
        <v>24937</v>
      </c>
      <c r="Q31" s="426">
        <v>9300.2999999999993</v>
      </c>
      <c r="R31" s="403"/>
      <c r="S31" s="436"/>
      <c r="T31" s="442">
        <v>16543.099999999999</v>
      </c>
      <c r="U31" s="429">
        <v>933</v>
      </c>
    </row>
    <row r="32" spans="1:21" s="427" customFormat="1" ht="12" hidden="1" customHeight="1" x14ac:dyDescent="0.2">
      <c r="A32" s="435"/>
      <c r="B32" s="423"/>
      <c r="C32" s="423"/>
      <c r="D32" s="424"/>
      <c r="E32" s="424"/>
      <c r="F32" s="424"/>
      <c r="G32" s="424"/>
      <c r="H32" s="434"/>
      <c r="I32" s="403"/>
      <c r="J32" s="403"/>
      <c r="K32" s="437">
        <v>7555</v>
      </c>
      <c r="L32" s="403"/>
      <c r="M32" s="437">
        <v>5692.9</v>
      </c>
      <c r="N32" s="403"/>
      <c r="O32" s="403">
        <v>39039.300000000003</v>
      </c>
      <c r="P32" s="403"/>
      <c r="Q32" s="426"/>
      <c r="R32" s="403"/>
      <c r="S32" s="436"/>
      <c r="T32" s="442">
        <v>10782.4</v>
      </c>
      <c r="U32" s="429">
        <v>1005</v>
      </c>
    </row>
    <row r="33" spans="1:21" s="427" customFormat="1" ht="12" hidden="1" customHeight="1" x14ac:dyDescent="0.2">
      <c r="A33" s="435"/>
      <c r="B33" s="423"/>
      <c r="C33" s="423"/>
      <c r="D33" s="424"/>
      <c r="E33" s="424"/>
      <c r="F33" s="424"/>
      <c r="G33" s="424"/>
      <c r="H33" s="434"/>
      <c r="I33" s="403"/>
      <c r="J33" s="403"/>
      <c r="K33" s="437">
        <v>6779.2</v>
      </c>
      <c r="L33" s="403"/>
      <c r="M33" s="403"/>
      <c r="N33" s="403"/>
      <c r="O33" s="403">
        <v>9</v>
      </c>
      <c r="P33" s="403"/>
      <c r="Q33" s="426"/>
      <c r="R33" s="403"/>
      <c r="S33" s="436"/>
      <c r="T33" s="442">
        <v>19831.25</v>
      </c>
      <c r="U33" s="429">
        <v>744</v>
      </c>
    </row>
    <row r="34" spans="1:21" s="427" customFormat="1" ht="12" hidden="1" customHeight="1" x14ac:dyDescent="0.2">
      <c r="A34" s="435"/>
      <c r="B34" s="423"/>
      <c r="C34" s="423"/>
      <c r="D34" s="424"/>
      <c r="E34" s="424"/>
      <c r="F34" s="424"/>
      <c r="G34" s="424"/>
      <c r="H34" s="434"/>
      <c r="I34" s="403"/>
      <c r="J34" s="403"/>
      <c r="K34" s="443"/>
      <c r="L34" s="403"/>
      <c r="M34" s="403"/>
      <c r="N34" s="403"/>
      <c r="O34" s="403"/>
      <c r="P34" s="403"/>
      <c r="Q34" s="426"/>
      <c r="R34" s="403"/>
      <c r="S34" s="436"/>
      <c r="T34" s="442"/>
      <c r="U34" s="429"/>
    </row>
    <row r="35" spans="1:21" s="427" customFormat="1" ht="12" hidden="1" customHeight="1" x14ac:dyDescent="0.2">
      <c r="A35" s="435"/>
      <c r="B35" s="423"/>
      <c r="C35" s="423"/>
      <c r="D35" s="424"/>
      <c r="E35" s="424"/>
      <c r="F35" s="424"/>
      <c r="G35" s="424"/>
      <c r="H35" s="434"/>
      <c r="I35" s="403"/>
      <c r="J35" s="403"/>
      <c r="K35" s="443"/>
      <c r="L35" s="403"/>
      <c r="M35" s="403"/>
      <c r="N35" s="403"/>
      <c r="O35" s="403"/>
      <c r="P35" s="403"/>
      <c r="Q35" s="426"/>
      <c r="R35" s="403"/>
      <c r="S35" s="436"/>
      <c r="T35" s="442"/>
      <c r="U35" s="429"/>
    </row>
    <row r="36" spans="1:21" s="427" customFormat="1" ht="12" customHeight="1" x14ac:dyDescent="0.2">
      <c r="A36" s="435" t="s">
        <v>327</v>
      </c>
      <c r="B36" s="423"/>
      <c r="C36" s="423">
        <f>SUM(I36:T36)</f>
        <v>994500</v>
      </c>
      <c r="D36" s="424"/>
      <c r="E36" s="424"/>
      <c r="F36" s="424"/>
      <c r="G36" s="424"/>
      <c r="H36" s="434"/>
      <c r="I36" s="403"/>
      <c r="J36" s="403"/>
      <c r="K36" s="436"/>
      <c r="L36" s="403"/>
      <c r="M36" s="403"/>
      <c r="N36" s="403"/>
      <c r="O36" s="403"/>
      <c r="P36" s="439">
        <f>SUM(P37:P67)</f>
        <v>697000</v>
      </c>
      <c r="Q36" s="438">
        <f>SUM(Q37:Q67)</f>
        <v>258400</v>
      </c>
      <c r="R36" s="439"/>
      <c r="S36" s="436"/>
      <c r="T36" s="441">
        <f>SUM(T37:T67)</f>
        <v>39100</v>
      </c>
      <c r="U36" s="429"/>
    </row>
    <row r="37" spans="1:21" s="427" customFormat="1" ht="12" hidden="1" customHeight="1" x14ac:dyDescent="0.2">
      <c r="A37" s="435"/>
      <c r="B37" s="423"/>
      <c r="C37" s="423"/>
      <c r="D37" s="424"/>
      <c r="E37" s="424"/>
      <c r="F37" s="424"/>
      <c r="G37" s="424"/>
      <c r="H37" s="434"/>
      <c r="I37" s="403"/>
      <c r="J37" s="403"/>
      <c r="K37" s="436"/>
      <c r="L37" s="403"/>
      <c r="M37" s="403"/>
      <c r="N37" s="403"/>
      <c r="O37" s="403"/>
      <c r="P37" s="403">
        <v>32300</v>
      </c>
      <c r="Q37" s="426">
        <v>22100</v>
      </c>
      <c r="R37" s="403"/>
      <c r="S37" s="436"/>
      <c r="T37" s="442">
        <v>39100</v>
      </c>
      <c r="U37" s="429">
        <v>338</v>
      </c>
    </row>
    <row r="38" spans="1:21" s="427" customFormat="1" ht="12" hidden="1" customHeight="1" x14ac:dyDescent="0.2">
      <c r="A38" s="435"/>
      <c r="B38" s="423"/>
      <c r="C38" s="423"/>
      <c r="D38" s="424"/>
      <c r="E38" s="424"/>
      <c r="F38" s="424"/>
      <c r="G38" s="424"/>
      <c r="H38" s="434"/>
      <c r="I38" s="403"/>
      <c r="J38" s="403"/>
      <c r="K38" s="436"/>
      <c r="L38" s="403"/>
      <c r="M38" s="403"/>
      <c r="N38" s="403"/>
      <c r="O38" s="403"/>
      <c r="P38" s="403">
        <v>20400</v>
      </c>
      <c r="Q38" s="426">
        <v>18700</v>
      </c>
      <c r="R38" s="403"/>
      <c r="S38" s="436"/>
      <c r="T38" s="442"/>
      <c r="U38" s="429"/>
    </row>
    <row r="39" spans="1:21" s="427" customFormat="1" ht="12" hidden="1" customHeight="1" x14ac:dyDescent="0.2">
      <c r="A39" s="435"/>
      <c r="B39" s="423"/>
      <c r="C39" s="423"/>
      <c r="D39" s="424"/>
      <c r="E39" s="424"/>
      <c r="F39" s="424"/>
      <c r="G39" s="424"/>
      <c r="H39" s="434"/>
      <c r="I39" s="403"/>
      <c r="J39" s="403"/>
      <c r="K39" s="436"/>
      <c r="L39" s="403"/>
      <c r="M39" s="403"/>
      <c r="N39" s="403"/>
      <c r="O39" s="403"/>
      <c r="P39" s="403">
        <v>22100</v>
      </c>
      <c r="Q39" s="426">
        <v>22100</v>
      </c>
      <c r="R39" s="403"/>
      <c r="S39" s="436"/>
      <c r="T39" s="442"/>
      <c r="U39" s="429"/>
    </row>
    <row r="40" spans="1:21" s="427" customFormat="1" ht="12" hidden="1" customHeight="1" x14ac:dyDescent="0.2">
      <c r="A40" s="435"/>
      <c r="B40" s="423"/>
      <c r="C40" s="423"/>
      <c r="D40" s="424"/>
      <c r="E40" s="424"/>
      <c r="F40" s="424"/>
      <c r="G40" s="424"/>
      <c r="H40" s="434"/>
      <c r="I40" s="403"/>
      <c r="J40" s="403"/>
      <c r="K40" s="436"/>
      <c r="L40" s="403"/>
      <c r="M40" s="403"/>
      <c r="N40" s="403"/>
      <c r="O40" s="403"/>
      <c r="P40" s="403">
        <v>22100</v>
      </c>
      <c r="Q40" s="426">
        <v>22100</v>
      </c>
      <c r="R40" s="403"/>
      <c r="S40" s="436"/>
      <c r="T40" s="442"/>
      <c r="U40" s="429"/>
    </row>
    <row r="41" spans="1:21" s="427" customFormat="1" ht="12" hidden="1" customHeight="1" x14ac:dyDescent="0.2">
      <c r="A41" s="435"/>
      <c r="B41" s="423"/>
      <c r="C41" s="423"/>
      <c r="D41" s="424"/>
      <c r="E41" s="424"/>
      <c r="F41" s="424"/>
      <c r="G41" s="424"/>
      <c r="H41" s="434"/>
      <c r="I41" s="403"/>
      <c r="J41" s="403"/>
      <c r="K41" s="436"/>
      <c r="L41" s="403"/>
      <c r="M41" s="403"/>
      <c r="N41" s="403"/>
      <c r="O41" s="403"/>
      <c r="P41" s="403">
        <v>22100</v>
      </c>
      <c r="Q41" s="426">
        <v>20400</v>
      </c>
      <c r="R41" s="403"/>
      <c r="S41" s="436"/>
      <c r="T41" s="442"/>
      <c r="U41" s="429"/>
    </row>
    <row r="42" spans="1:21" s="427" customFormat="1" ht="12" hidden="1" customHeight="1" x14ac:dyDescent="0.2">
      <c r="A42" s="435"/>
      <c r="B42" s="423"/>
      <c r="C42" s="423"/>
      <c r="D42" s="424"/>
      <c r="E42" s="424"/>
      <c r="F42" s="424"/>
      <c r="G42" s="424"/>
      <c r="H42" s="434"/>
      <c r="I42" s="403"/>
      <c r="J42" s="403"/>
      <c r="K42" s="436"/>
      <c r="L42" s="403"/>
      <c r="M42" s="403"/>
      <c r="N42" s="403"/>
      <c r="O42" s="403"/>
      <c r="P42" s="403">
        <v>22100</v>
      </c>
      <c r="Q42" s="426">
        <v>20400</v>
      </c>
      <c r="R42" s="403"/>
      <c r="S42" s="436"/>
      <c r="T42" s="442"/>
      <c r="U42" s="429"/>
    </row>
    <row r="43" spans="1:21" s="427" customFormat="1" ht="12" hidden="1" customHeight="1" x14ac:dyDescent="0.2">
      <c r="A43" s="435"/>
      <c r="B43" s="423"/>
      <c r="C43" s="423"/>
      <c r="D43" s="424"/>
      <c r="E43" s="424"/>
      <c r="F43" s="424"/>
      <c r="G43" s="424"/>
      <c r="H43" s="434"/>
      <c r="I43" s="403"/>
      <c r="J43" s="403"/>
      <c r="K43" s="436"/>
      <c r="L43" s="403"/>
      <c r="M43" s="403"/>
      <c r="N43" s="403"/>
      <c r="O43" s="403"/>
      <c r="P43" s="403">
        <v>22100</v>
      </c>
      <c r="Q43" s="426">
        <v>22100</v>
      </c>
      <c r="R43" s="403"/>
      <c r="S43" s="436"/>
      <c r="T43" s="442"/>
      <c r="U43" s="429"/>
    </row>
    <row r="44" spans="1:21" s="427" customFormat="1" ht="12" hidden="1" customHeight="1" x14ac:dyDescent="0.2">
      <c r="A44" s="435"/>
      <c r="B44" s="423"/>
      <c r="C44" s="423"/>
      <c r="D44" s="424"/>
      <c r="E44" s="424"/>
      <c r="F44" s="424"/>
      <c r="G44" s="424"/>
      <c r="H44" s="434"/>
      <c r="I44" s="403"/>
      <c r="J44" s="403"/>
      <c r="K44" s="436"/>
      <c r="L44" s="403"/>
      <c r="M44" s="403"/>
      <c r="N44" s="403"/>
      <c r="O44" s="403"/>
      <c r="P44" s="403">
        <v>22100</v>
      </c>
      <c r="Q44" s="426">
        <v>5100</v>
      </c>
      <c r="R44" s="403"/>
      <c r="S44" s="436"/>
      <c r="T44" s="442"/>
      <c r="U44" s="429"/>
    </row>
    <row r="45" spans="1:21" s="427" customFormat="1" ht="12" hidden="1" customHeight="1" x14ac:dyDescent="0.2">
      <c r="A45" s="435"/>
      <c r="B45" s="423"/>
      <c r="C45" s="423"/>
      <c r="D45" s="424"/>
      <c r="E45" s="424"/>
      <c r="F45" s="424"/>
      <c r="G45" s="424"/>
      <c r="H45" s="434"/>
      <c r="I45" s="403"/>
      <c r="J45" s="403"/>
      <c r="K45" s="436"/>
      <c r="L45" s="403"/>
      <c r="M45" s="403"/>
      <c r="N45" s="403"/>
      <c r="O45" s="403"/>
      <c r="P45" s="403">
        <v>32300</v>
      </c>
      <c r="Q45" s="426">
        <v>20400</v>
      </c>
      <c r="R45" s="403"/>
      <c r="S45" s="436"/>
      <c r="T45" s="442"/>
      <c r="U45" s="429"/>
    </row>
    <row r="46" spans="1:21" s="427" customFormat="1" ht="12" hidden="1" customHeight="1" x14ac:dyDescent="0.2">
      <c r="A46" s="435"/>
      <c r="B46" s="423"/>
      <c r="C46" s="423"/>
      <c r="D46" s="424"/>
      <c r="E46" s="424"/>
      <c r="F46" s="424"/>
      <c r="G46" s="424"/>
      <c r="H46" s="434"/>
      <c r="I46" s="403"/>
      <c r="J46" s="403"/>
      <c r="K46" s="436"/>
      <c r="L46" s="403"/>
      <c r="M46" s="403"/>
      <c r="N46" s="403"/>
      <c r="O46" s="403"/>
      <c r="P46" s="403">
        <v>22100</v>
      </c>
      <c r="Q46" s="426">
        <v>30600</v>
      </c>
      <c r="R46" s="403"/>
      <c r="S46" s="436"/>
      <c r="T46" s="442"/>
      <c r="U46" s="429"/>
    </row>
    <row r="47" spans="1:21" s="427" customFormat="1" ht="12" hidden="1" customHeight="1" x14ac:dyDescent="0.2">
      <c r="A47" s="435"/>
      <c r="B47" s="423"/>
      <c r="C47" s="423"/>
      <c r="D47" s="424"/>
      <c r="E47" s="424"/>
      <c r="F47" s="424"/>
      <c r="G47" s="424"/>
      <c r="H47" s="434"/>
      <c r="I47" s="403"/>
      <c r="J47" s="403"/>
      <c r="K47" s="436"/>
      <c r="L47" s="403"/>
      <c r="M47" s="403"/>
      <c r="N47" s="403"/>
      <c r="O47" s="403"/>
      <c r="P47" s="403">
        <v>22100</v>
      </c>
      <c r="Q47" s="426">
        <v>32300</v>
      </c>
      <c r="R47" s="403"/>
      <c r="S47" s="436"/>
      <c r="T47" s="442"/>
      <c r="U47" s="429"/>
    </row>
    <row r="48" spans="1:21" s="427" customFormat="1" ht="12" hidden="1" customHeight="1" x14ac:dyDescent="0.2">
      <c r="A48" s="435"/>
      <c r="B48" s="423"/>
      <c r="C48" s="423"/>
      <c r="D48" s="424"/>
      <c r="E48" s="424"/>
      <c r="F48" s="424"/>
      <c r="G48" s="424"/>
      <c r="H48" s="434"/>
      <c r="I48" s="403"/>
      <c r="J48" s="403"/>
      <c r="K48" s="436"/>
      <c r="L48" s="403"/>
      <c r="M48" s="403"/>
      <c r="N48" s="403"/>
      <c r="O48" s="403"/>
      <c r="P48" s="403">
        <v>20400</v>
      </c>
      <c r="Q48" s="426">
        <v>22100</v>
      </c>
      <c r="R48" s="403"/>
      <c r="S48" s="436"/>
      <c r="T48" s="442"/>
      <c r="U48" s="429"/>
    </row>
    <row r="49" spans="1:21" s="427" customFormat="1" ht="12" hidden="1" customHeight="1" x14ac:dyDescent="0.2">
      <c r="A49" s="435"/>
      <c r="B49" s="423"/>
      <c r="C49" s="423"/>
      <c r="D49" s="424"/>
      <c r="E49" s="424"/>
      <c r="F49" s="424"/>
      <c r="G49" s="424"/>
      <c r="H49" s="434"/>
      <c r="I49" s="403"/>
      <c r="J49" s="403"/>
      <c r="K49" s="436"/>
      <c r="L49" s="403"/>
      <c r="M49" s="403"/>
      <c r="N49" s="403"/>
      <c r="O49" s="403"/>
      <c r="P49" s="403">
        <v>22100</v>
      </c>
      <c r="Q49" s="426"/>
      <c r="R49" s="403"/>
      <c r="S49" s="436"/>
      <c r="T49" s="442"/>
      <c r="U49" s="429"/>
    </row>
    <row r="50" spans="1:21" s="427" customFormat="1" ht="12" hidden="1" customHeight="1" x14ac:dyDescent="0.2">
      <c r="A50" s="435"/>
      <c r="B50" s="423"/>
      <c r="C50" s="423"/>
      <c r="D50" s="424"/>
      <c r="E50" s="424"/>
      <c r="F50" s="424"/>
      <c r="G50" s="424"/>
      <c r="H50" s="434"/>
      <c r="I50" s="403"/>
      <c r="J50" s="403"/>
      <c r="K50" s="436"/>
      <c r="L50" s="403"/>
      <c r="M50" s="403"/>
      <c r="N50" s="403"/>
      <c r="O50" s="403"/>
      <c r="P50" s="403">
        <v>22100</v>
      </c>
      <c r="Q50" s="426"/>
      <c r="R50" s="403"/>
      <c r="S50" s="436"/>
      <c r="T50" s="442"/>
      <c r="U50" s="429"/>
    </row>
    <row r="51" spans="1:21" s="427" customFormat="1" ht="12" hidden="1" customHeight="1" x14ac:dyDescent="0.2">
      <c r="A51" s="435"/>
      <c r="B51" s="423"/>
      <c r="C51" s="423"/>
      <c r="D51" s="424"/>
      <c r="E51" s="424"/>
      <c r="F51" s="424"/>
      <c r="G51" s="424"/>
      <c r="H51" s="434"/>
      <c r="I51" s="403"/>
      <c r="J51" s="403"/>
      <c r="K51" s="436"/>
      <c r="L51" s="403"/>
      <c r="M51" s="403"/>
      <c r="N51" s="403"/>
      <c r="O51" s="403"/>
      <c r="P51" s="403">
        <v>20400</v>
      </c>
      <c r="Q51" s="426"/>
      <c r="R51" s="403"/>
      <c r="S51" s="436"/>
      <c r="T51" s="442"/>
      <c r="U51" s="429"/>
    </row>
    <row r="52" spans="1:21" s="427" customFormat="1" ht="12" hidden="1" customHeight="1" x14ac:dyDescent="0.2">
      <c r="A52" s="435"/>
      <c r="B52" s="423"/>
      <c r="C52" s="423"/>
      <c r="D52" s="424"/>
      <c r="E52" s="424"/>
      <c r="F52" s="424"/>
      <c r="G52" s="424"/>
      <c r="H52" s="434"/>
      <c r="I52" s="403"/>
      <c r="J52" s="403"/>
      <c r="K52" s="436"/>
      <c r="L52" s="403"/>
      <c r="M52" s="403"/>
      <c r="N52" s="403"/>
      <c r="O52" s="403"/>
      <c r="P52" s="403">
        <v>22100</v>
      </c>
      <c r="Q52" s="426"/>
      <c r="R52" s="403"/>
      <c r="S52" s="436"/>
      <c r="T52" s="442"/>
      <c r="U52" s="429"/>
    </row>
    <row r="53" spans="1:21" s="427" customFormat="1" ht="12" hidden="1" customHeight="1" x14ac:dyDescent="0.2">
      <c r="A53" s="435"/>
      <c r="B53" s="423"/>
      <c r="C53" s="423"/>
      <c r="D53" s="424"/>
      <c r="E53" s="424"/>
      <c r="F53" s="424"/>
      <c r="G53" s="424"/>
      <c r="H53" s="434"/>
      <c r="I53" s="403"/>
      <c r="J53" s="403"/>
      <c r="K53" s="436"/>
      <c r="L53" s="403"/>
      <c r="M53" s="403"/>
      <c r="N53" s="403"/>
      <c r="O53" s="403"/>
      <c r="P53" s="403">
        <v>22100</v>
      </c>
      <c r="Q53" s="426"/>
      <c r="R53" s="403"/>
      <c r="S53" s="436"/>
      <c r="T53" s="442"/>
      <c r="U53" s="429"/>
    </row>
    <row r="54" spans="1:21" s="427" customFormat="1" ht="12" hidden="1" customHeight="1" x14ac:dyDescent="0.2">
      <c r="A54" s="435"/>
      <c r="B54" s="423"/>
      <c r="C54" s="423"/>
      <c r="D54" s="424"/>
      <c r="E54" s="424"/>
      <c r="F54" s="424"/>
      <c r="G54" s="424"/>
      <c r="H54" s="434"/>
      <c r="I54" s="403"/>
      <c r="J54" s="403"/>
      <c r="K54" s="436"/>
      <c r="L54" s="403"/>
      <c r="M54" s="403"/>
      <c r="N54" s="403"/>
      <c r="O54" s="403"/>
      <c r="P54" s="403">
        <v>27200</v>
      </c>
      <c r="Q54" s="426"/>
      <c r="R54" s="403"/>
      <c r="S54" s="436"/>
      <c r="T54" s="442"/>
      <c r="U54" s="429"/>
    </row>
    <row r="55" spans="1:21" s="427" customFormat="1" ht="12" hidden="1" customHeight="1" x14ac:dyDescent="0.2">
      <c r="A55" s="435"/>
      <c r="B55" s="423"/>
      <c r="C55" s="423"/>
      <c r="D55" s="424"/>
      <c r="E55" s="424"/>
      <c r="F55" s="424"/>
      <c r="G55" s="424"/>
      <c r="H55" s="434"/>
      <c r="I55" s="403"/>
      <c r="J55" s="403"/>
      <c r="K55" s="436"/>
      <c r="L55" s="403"/>
      <c r="M55" s="403"/>
      <c r="N55" s="403"/>
      <c r="O55" s="403"/>
      <c r="P55" s="403">
        <v>20400</v>
      </c>
      <c r="Q55" s="426"/>
      <c r="R55" s="403"/>
      <c r="S55" s="436"/>
      <c r="T55" s="442"/>
      <c r="U55" s="429"/>
    </row>
    <row r="56" spans="1:21" s="427" customFormat="1" ht="12" hidden="1" customHeight="1" x14ac:dyDescent="0.2">
      <c r="A56" s="435"/>
      <c r="B56" s="423"/>
      <c r="C56" s="423"/>
      <c r="D56" s="424"/>
      <c r="E56" s="424"/>
      <c r="F56" s="424"/>
      <c r="G56" s="424"/>
      <c r="H56" s="434"/>
      <c r="I56" s="403"/>
      <c r="J56" s="403"/>
      <c r="K56" s="436"/>
      <c r="L56" s="403"/>
      <c r="M56" s="403"/>
      <c r="N56" s="403"/>
      <c r="O56" s="403"/>
      <c r="P56" s="403">
        <v>22100</v>
      </c>
      <c r="Q56" s="426"/>
      <c r="R56" s="403"/>
      <c r="S56" s="436"/>
      <c r="T56" s="442"/>
      <c r="U56" s="429"/>
    </row>
    <row r="57" spans="1:21" s="427" customFormat="1" ht="12" hidden="1" customHeight="1" x14ac:dyDescent="0.2">
      <c r="A57" s="435"/>
      <c r="B57" s="423"/>
      <c r="C57" s="423"/>
      <c r="D57" s="424"/>
      <c r="E57" s="424"/>
      <c r="F57" s="424"/>
      <c r="G57" s="424"/>
      <c r="H57" s="434"/>
      <c r="I57" s="403"/>
      <c r="J57" s="403"/>
      <c r="K57" s="436"/>
      <c r="L57" s="403"/>
      <c r="M57" s="403"/>
      <c r="N57" s="403"/>
      <c r="O57" s="403"/>
      <c r="P57" s="403">
        <v>22100</v>
      </c>
      <c r="Q57" s="426"/>
      <c r="R57" s="403"/>
      <c r="S57" s="436"/>
      <c r="T57" s="442"/>
      <c r="U57" s="429"/>
    </row>
    <row r="58" spans="1:21" s="427" customFormat="1" ht="12" hidden="1" customHeight="1" x14ac:dyDescent="0.2">
      <c r="A58" s="435"/>
      <c r="B58" s="423"/>
      <c r="C58" s="423"/>
      <c r="D58" s="424"/>
      <c r="E58" s="424"/>
      <c r="F58" s="424"/>
      <c r="G58" s="424"/>
      <c r="H58" s="434"/>
      <c r="I58" s="403"/>
      <c r="J58" s="403"/>
      <c r="K58" s="436"/>
      <c r="L58" s="403"/>
      <c r="M58" s="403"/>
      <c r="N58" s="403"/>
      <c r="O58" s="403"/>
      <c r="P58" s="403">
        <v>22100</v>
      </c>
      <c r="Q58" s="426"/>
      <c r="R58" s="403"/>
      <c r="S58" s="436"/>
      <c r="T58" s="442"/>
      <c r="U58" s="429"/>
    </row>
    <row r="59" spans="1:21" s="427" customFormat="1" ht="12" hidden="1" customHeight="1" x14ac:dyDescent="0.2">
      <c r="A59" s="435"/>
      <c r="B59" s="423"/>
      <c r="C59" s="423"/>
      <c r="D59" s="424"/>
      <c r="E59" s="424"/>
      <c r="F59" s="424"/>
      <c r="G59" s="424"/>
      <c r="H59" s="434"/>
      <c r="I59" s="403"/>
      <c r="J59" s="403"/>
      <c r="K59" s="436"/>
      <c r="L59" s="403"/>
      <c r="M59" s="403"/>
      <c r="N59" s="403"/>
      <c r="O59" s="403"/>
      <c r="P59" s="403">
        <v>22100</v>
      </c>
      <c r="Q59" s="426"/>
      <c r="R59" s="403"/>
      <c r="S59" s="436"/>
      <c r="T59" s="442"/>
      <c r="U59" s="429"/>
    </row>
    <row r="60" spans="1:21" s="427" customFormat="1" ht="12" hidden="1" customHeight="1" x14ac:dyDescent="0.2">
      <c r="A60" s="435"/>
      <c r="B60" s="423"/>
      <c r="C60" s="423"/>
      <c r="D60" s="424"/>
      <c r="E60" s="424"/>
      <c r="F60" s="424"/>
      <c r="G60" s="424"/>
      <c r="H60" s="434"/>
      <c r="I60" s="403"/>
      <c r="J60" s="403"/>
      <c r="K60" s="436"/>
      <c r="L60" s="403"/>
      <c r="M60" s="403"/>
      <c r="N60" s="403"/>
      <c r="O60" s="403"/>
      <c r="P60" s="403">
        <v>22100</v>
      </c>
      <c r="Q60" s="426"/>
      <c r="R60" s="403"/>
      <c r="S60" s="436"/>
      <c r="T60" s="442"/>
      <c r="U60" s="429"/>
    </row>
    <row r="61" spans="1:21" s="427" customFormat="1" ht="12" hidden="1" customHeight="1" x14ac:dyDescent="0.2">
      <c r="A61" s="435"/>
      <c r="B61" s="423"/>
      <c r="C61" s="423"/>
      <c r="D61" s="424"/>
      <c r="E61" s="424"/>
      <c r="F61" s="424"/>
      <c r="G61" s="424"/>
      <c r="H61" s="434"/>
      <c r="I61" s="403"/>
      <c r="J61" s="403"/>
      <c r="K61" s="436"/>
      <c r="L61" s="403"/>
      <c r="M61" s="403"/>
      <c r="N61" s="403"/>
      <c r="O61" s="403"/>
      <c r="P61" s="403">
        <v>20400</v>
      </c>
      <c r="Q61" s="426"/>
      <c r="R61" s="403"/>
      <c r="S61" s="436"/>
      <c r="T61" s="442"/>
      <c r="U61" s="429"/>
    </row>
    <row r="62" spans="1:21" s="427" customFormat="1" ht="12" hidden="1" customHeight="1" x14ac:dyDescent="0.2">
      <c r="A62" s="435"/>
      <c r="B62" s="423"/>
      <c r="C62" s="423"/>
      <c r="D62" s="424"/>
      <c r="E62" s="424"/>
      <c r="F62" s="424"/>
      <c r="G62" s="424"/>
      <c r="H62" s="434"/>
      <c r="I62" s="403"/>
      <c r="J62" s="403"/>
      <c r="K62" s="436"/>
      <c r="L62" s="403"/>
      <c r="M62" s="403"/>
      <c r="N62" s="403"/>
      <c r="O62" s="403"/>
      <c r="P62" s="403">
        <v>22100</v>
      </c>
      <c r="Q62" s="426"/>
      <c r="R62" s="403"/>
      <c r="S62" s="436"/>
      <c r="T62" s="442"/>
      <c r="U62" s="429"/>
    </row>
    <row r="63" spans="1:21" s="427" customFormat="1" ht="12" hidden="1" customHeight="1" x14ac:dyDescent="0.2">
      <c r="A63" s="435"/>
      <c r="B63" s="423"/>
      <c r="C63" s="423"/>
      <c r="D63" s="424"/>
      <c r="E63" s="424"/>
      <c r="F63" s="424"/>
      <c r="G63" s="424"/>
      <c r="H63" s="434"/>
      <c r="I63" s="403"/>
      <c r="J63" s="403"/>
      <c r="K63" s="436"/>
      <c r="L63" s="403"/>
      <c r="M63" s="403"/>
      <c r="N63" s="403"/>
      <c r="O63" s="403"/>
      <c r="P63" s="403">
        <v>22100</v>
      </c>
      <c r="Q63" s="426"/>
      <c r="R63" s="403"/>
      <c r="S63" s="436"/>
      <c r="T63" s="442"/>
      <c r="U63" s="429"/>
    </row>
    <row r="64" spans="1:21" s="427" customFormat="1" ht="12" hidden="1" customHeight="1" x14ac:dyDescent="0.2">
      <c r="A64" s="435"/>
      <c r="B64" s="423"/>
      <c r="C64" s="423"/>
      <c r="D64" s="424"/>
      <c r="E64" s="424"/>
      <c r="F64" s="424"/>
      <c r="G64" s="424"/>
      <c r="H64" s="434"/>
      <c r="I64" s="403"/>
      <c r="J64" s="403"/>
      <c r="K64" s="436"/>
      <c r="L64" s="403"/>
      <c r="M64" s="403"/>
      <c r="N64" s="403"/>
      <c r="O64" s="403"/>
      <c r="P64" s="403">
        <v>22100</v>
      </c>
      <c r="Q64" s="426"/>
      <c r="R64" s="403"/>
      <c r="S64" s="436"/>
      <c r="T64" s="442"/>
      <c r="U64" s="429"/>
    </row>
    <row r="65" spans="1:21" s="427" customFormat="1" ht="12" hidden="1" customHeight="1" x14ac:dyDescent="0.2">
      <c r="A65" s="435"/>
      <c r="B65" s="423"/>
      <c r="C65" s="423"/>
      <c r="D65" s="424"/>
      <c r="E65" s="424"/>
      <c r="F65" s="424"/>
      <c r="G65" s="424"/>
      <c r="H65" s="434"/>
      <c r="I65" s="403"/>
      <c r="J65" s="403"/>
      <c r="K65" s="436"/>
      <c r="L65" s="403"/>
      <c r="M65" s="403"/>
      <c r="N65" s="403"/>
      <c r="O65" s="403"/>
      <c r="P65" s="403">
        <v>20400</v>
      </c>
      <c r="Q65" s="426"/>
      <c r="R65" s="403"/>
      <c r="S65" s="436"/>
      <c r="T65" s="442"/>
      <c r="U65" s="429"/>
    </row>
    <row r="66" spans="1:21" s="427" customFormat="1" ht="12" hidden="1" customHeight="1" x14ac:dyDescent="0.2">
      <c r="A66" s="435"/>
      <c r="B66" s="423"/>
      <c r="C66" s="423"/>
      <c r="D66" s="424"/>
      <c r="E66" s="424"/>
      <c r="F66" s="424"/>
      <c r="G66" s="424"/>
      <c r="H66" s="434"/>
      <c r="I66" s="403"/>
      <c r="J66" s="403"/>
      <c r="K66" s="436"/>
      <c r="L66" s="403"/>
      <c r="M66" s="403"/>
      <c r="N66" s="403"/>
      <c r="O66" s="403"/>
      <c r="P66" s="403">
        <v>18700</v>
      </c>
      <c r="Q66" s="426"/>
      <c r="R66" s="403"/>
      <c r="S66" s="436"/>
      <c r="T66" s="442"/>
      <c r="U66" s="429"/>
    </row>
    <row r="67" spans="1:21" s="427" customFormat="1" ht="12" hidden="1" customHeight="1" x14ac:dyDescent="0.2">
      <c r="A67" s="435"/>
      <c r="B67" s="423"/>
      <c r="C67" s="423"/>
      <c r="D67" s="424"/>
      <c r="E67" s="424"/>
      <c r="F67" s="424"/>
      <c r="G67" s="424"/>
      <c r="H67" s="434"/>
      <c r="I67" s="403"/>
      <c r="J67" s="403"/>
      <c r="K67" s="436"/>
      <c r="L67" s="403"/>
      <c r="M67" s="403"/>
      <c r="N67" s="403"/>
      <c r="O67" s="403"/>
      <c r="P67" s="403">
        <v>22100</v>
      </c>
      <c r="Q67" s="426"/>
      <c r="R67" s="403"/>
      <c r="S67" s="436"/>
      <c r="T67" s="442"/>
      <c r="U67" s="429"/>
    </row>
    <row r="68" spans="1:21" s="427" customFormat="1" ht="12" hidden="1" customHeight="1" x14ac:dyDescent="0.2">
      <c r="A68" s="424" t="s">
        <v>328</v>
      </c>
      <c r="B68" s="423"/>
      <c r="C68" s="423">
        <f>SUM(I68:T68)</f>
        <v>0</v>
      </c>
      <c r="D68" s="424"/>
      <c r="E68" s="424"/>
      <c r="F68" s="424"/>
      <c r="G68" s="424"/>
      <c r="H68" s="434"/>
      <c r="I68" s="403"/>
      <c r="J68" s="403"/>
      <c r="K68" s="403"/>
      <c r="L68" s="403"/>
      <c r="M68" s="403"/>
      <c r="N68" s="403"/>
      <c r="O68" s="403"/>
      <c r="P68" s="403"/>
      <c r="Q68" s="428"/>
      <c r="R68" s="403"/>
      <c r="S68" s="420"/>
      <c r="T68" s="403"/>
      <c r="U68" s="429"/>
    </row>
    <row r="69" spans="1:21" s="427" customFormat="1" x14ac:dyDescent="0.2">
      <c r="A69" s="430" t="s">
        <v>329</v>
      </c>
      <c r="B69" s="423"/>
      <c r="C69" s="423"/>
      <c r="D69" s="424"/>
      <c r="E69" s="424"/>
      <c r="F69" s="424"/>
      <c r="G69" s="424"/>
      <c r="H69" s="434"/>
      <c r="I69" s="403"/>
      <c r="J69" s="403"/>
      <c r="K69" s="403"/>
      <c r="L69" s="403"/>
      <c r="M69" s="403"/>
      <c r="N69" s="403"/>
      <c r="O69" s="403"/>
      <c r="P69" s="403"/>
      <c r="Q69" s="428"/>
      <c r="R69" s="403"/>
      <c r="S69" s="403"/>
      <c r="U69" s="429"/>
    </row>
    <row r="70" spans="1:21" s="427" customFormat="1" ht="12" customHeight="1" x14ac:dyDescent="0.2">
      <c r="A70" s="424" t="s">
        <v>330</v>
      </c>
      <c r="B70" s="423"/>
      <c r="C70" s="423">
        <f>SUM(I70:T70)</f>
        <v>478320</v>
      </c>
      <c r="D70" s="424"/>
      <c r="E70" s="424"/>
      <c r="F70" s="424"/>
      <c r="G70" s="424"/>
      <c r="H70" s="434"/>
      <c r="I70" s="403"/>
      <c r="J70" s="403"/>
      <c r="K70" s="403"/>
      <c r="L70" s="403"/>
      <c r="M70" s="403"/>
      <c r="N70" s="403"/>
      <c r="O70" s="403"/>
      <c r="P70" s="403">
        <f>SUM(P71:P73)</f>
        <v>9000</v>
      </c>
      <c r="Q70" s="444">
        <f>SUM(Q71:Q73)</f>
        <v>156520</v>
      </c>
      <c r="R70" s="439">
        <f>SUM(R71:R72)</f>
        <v>28200</v>
      </c>
      <c r="S70" s="436"/>
      <c r="T70" s="439">
        <f>SUM(T71:T80)</f>
        <v>284600</v>
      </c>
      <c r="U70" s="429"/>
    </row>
    <row r="71" spans="1:21" s="427" customFormat="1" ht="12" hidden="1" customHeight="1" x14ac:dyDescent="0.2">
      <c r="A71" s="424"/>
      <c r="B71" s="423"/>
      <c r="C71" s="423"/>
      <c r="D71" s="424"/>
      <c r="E71" s="424"/>
      <c r="F71" s="424"/>
      <c r="G71" s="424"/>
      <c r="H71" s="434"/>
      <c r="I71" s="403"/>
      <c r="J71" s="403"/>
      <c r="K71" s="403"/>
      <c r="L71" s="403"/>
      <c r="M71" s="403"/>
      <c r="N71" s="403"/>
      <c r="O71" s="403"/>
      <c r="P71" s="403">
        <v>3000</v>
      </c>
      <c r="Q71" s="428">
        <v>156520</v>
      </c>
      <c r="R71" s="403">
        <v>28200</v>
      </c>
      <c r="S71" s="436"/>
      <c r="T71" s="403">
        <v>8500</v>
      </c>
      <c r="U71" s="429">
        <v>861</v>
      </c>
    </row>
    <row r="72" spans="1:21" s="427" customFormat="1" ht="12" hidden="1" customHeight="1" x14ac:dyDescent="0.2">
      <c r="A72" s="424"/>
      <c r="B72" s="423"/>
      <c r="C72" s="423"/>
      <c r="D72" s="424"/>
      <c r="E72" s="424"/>
      <c r="F72" s="424"/>
      <c r="G72" s="424"/>
      <c r="H72" s="434"/>
      <c r="I72" s="403"/>
      <c r="J72" s="403"/>
      <c r="K72" s="403"/>
      <c r="L72" s="403"/>
      <c r="M72" s="403"/>
      <c r="N72" s="403"/>
      <c r="O72" s="403"/>
      <c r="P72" s="403">
        <v>3000</v>
      </c>
      <c r="Q72" s="428"/>
      <c r="R72" s="403"/>
      <c r="S72" s="436"/>
      <c r="T72" s="403">
        <v>222600</v>
      </c>
      <c r="U72" s="429">
        <v>1008</v>
      </c>
    </row>
    <row r="73" spans="1:21" s="427" customFormat="1" ht="12" hidden="1" customHeight="1" x14ac:dyDescent="0.2">
      <c r="A73" s="424"/>
      <c r="B73" s="423"/>
      <c r="C73" s="423"/>
      <c r="D73" s="424"/>
      <c r="E73" s="424"/>
      <c r="F73" s="424"/>
      <c r="G73" s="424"/>
      <c r="H73" s="434"/>
      <c r="I73" s="403"/>
      <c r="J73" s="403"/>
      <c r="K73" s="403"/>
      <c r="L73" s="403"/>
      <c r="M73" s="403"/>
      <c r="N73" s="403"/>
      <c r="O73" s="403"/>
      <c r="P73" s="403">
        <v>3000</v>
      </c>
      <c r="Q73" s="428"/>
      <c r="R73" s="403"/>
      <c r="S73" s="436"/>
      <c r="T73" s="403">
        <v>42000</v>
      </c>
      <c r="U73" s="429">
        <v>674</v>
      </c>
    </row>
    <row r="74" spans="1:21" s="427" customFormat="1" ht="12" hidden="1" customHeight="1" x14ac:dyDescent="0.2">
      <c r="A74" s="424"/>
      <c r="B74" s="423"/>
      <c r="C74" s="423"/>
      <c r="D74" s="424"/>
      <c r="E74" s="424"/>
      <c r="F74" s="424"/>
      <c r="G74" s="424"/>
      <c r="H74" s="434"/>
      <c r="I74" s="403"/>
      <c r="J74" s="403"/>
      <c r="K74" s="403"/>
      <c r="L74" s="403"/>
      <c r="M74" s="403"/>
      <c r="N74" s="403"/>
      <c r="O74" s="403"/>
      <c r="P74" s="403"/>
      <c r="Q74" s="428"/>
      <c r="R74" s="403"/>
      <c r="S74" s="436"/>
      <c r="T74" s="403">
        <v>1000</v>
      </c>
      <c r="U74" s="429">
        <v>168</v>
      </c>
    </row>
    <row r="75" spans="1:21" s="427" customFormat="1" ht="12" hidden="1" customHeight="1" x14ac:dyDescent="0.2">
      <c r="A75" s="424"/>
      <c r="B75" s="423"/>
      <c r="C75" s="423"/>
      <c r="D75" s="424"/>
      <c r="E75" s="424"/>
      <c r="F75" s="424"/>
      <c r="G75" s="424"/>
      <c r="H75" s="434"/>
      <c r="I75" s="403"/>
      <c r="J75" s="403"/>
      <c r="K75" s="403"/>
      <c r="L75" s="403"/>
      <c r="M75" s="403"/>
      <c r="N75" s="403"/>
      <c r="O75" s="403"/>
      <c r="P75" s="403"/>
      <c r="Q75" s="428"/>
      <c r="R75" s="403"/>
      <c r="S75" s="436"/>
      <c r="T75" s="403">
        <v>1000</v>
      </c>
      <c r="U75" s="429">
        <v>169</v>
      </c>
    </row>
    <row r="76" spans="1:21" s="427" customFormat="1" ht="12" hidden="1" customHeight="1" x14ac:dyDescent="0.2">
      <c r="A76" s="424"/>
      <c r="B76" s="423"/>
      <c r="C76" s="423"/>
      <c r="D76" s="424"/>
      <c r="E76" s="424"/>
      <c r="F76" s="424"/>
      <c r="G76" s="424"/>
      <c r="H76" s="434"/>
      <c r="I76" s="403"/>
      <c r="J76" s="403"/>
      <c r="K76" s="403"/>
      <c r="L76" s="403"/>
      <c r="M76" s="403"/>
      <c r="N76" s="403"/>
      <c r="O76" s="403"/>
      <c r="P76" s="403"/>
      <c r="Q76" s="428"/>
      <c r="R76" s="403"/>
      <c r="S76" s="436"/>
      <c r="T76" s="403">
        <v>1000</v>
      </c>
      <c r="U76" s="429">
        <v>170</v>
      </c>
    </row>
    <row r="77" spans="1:21" s="427" customFormat="1" ht="12" hidden="1" customHeight="1" x14ac:dyDescent="0.2">
      <c r="A77" s="424"/>
      <c r="B77" s="423"/>
      <c r="C77" s="423"/>
      <c r="D77" s="424"/>
      <c r="E77" s="424"/>
      <c r="F77" s="424"/>
      <c r="G77" s="424"/>
      <c r="H77" s="434"/>
      <c r="I77" s="403"/>
      <c r="J77" s="403"/>
      <c r="K77" s="403"/>
      <c r="L77" s="403"/>
      <c r="M77" s="403"/>
      <c r="N77" s="403"/>
      <c r="O77" s="403"/>
      <c r="P77" s="403"/>
      <c r="Q77" s="428"/>
      <c r="R77" s="403"/>
      <c r="S77" s="436"/>
      <c r="T77" s="403">
        <v>1000</v>
      </c>
      <c r="U77" s="429">
        <v>171</v>
      </c>
    </row>
    <row r="78" spans="1:21" s="427" customFormat="1" ht="12" hidden="1" customHeight="1" x14ac:dyDescent="0.2">
      <c r="A78" s="424"/>
      <c r="B78" s="423"/>
      <c r="C78" s="423"/>
      <c r="D78" s="424"/>
      <c r="E78" s="424"/>
      <c r="F78" s="424"/>
      <c r="G78" s="424"/>
      <c r="H78" s="434"/>
      <c r="I78" s="403"/>
      <c r="J78" s="403"/>
      <c r="K78" s="403"/>
      <c r="L78" s="403"/>
      <c r="M78" s="403"/>
      <c r="N78" s="403"/>
      <c r="O78" s="403"/>
      <c r="P78" s="403"/>
      <c r="Q78" s="428"/>
      <c r="R78" s="403"/>
      <c r="S78" s="436"/>
      <c r="T78" s="403">
        <v>7500</v>
      </c>
      <c r="U78" s="429">
        <v>172</v>
      </c>
    </row>
    <row r="79" spans="1:21" s="427" customFormat="1" ht="12" hidden="1" customHeight="1" x14ac:dyDescent="0.2">
      <c r="A79" s="424"/>
      <c r="B79" s="423"/>
      <c r="C79" s="423"/>
      <c r="D79" s="424"/>
      <c r="E79" s="424"/>
      <c r="F79" s="424"/>
      <c r="G79" s="424"/>
      <c r="H79" s="434"/>
      <c r="I79" s="403"/>
      <c r="J79" s="403"/>
      <c r="K79" s="403"/>
      <c r="L79" s="403"/>
      <c r="M79" s="403"/>
      <c r="N79" s="403"/>
      <c r="O79" s="403"/>
      <c r="P79" s="403"/>
      <c r="Q79" s="428"/>
      <c r="R79" s="403"/>
      <c r="S79" s="436"/>
      <c r="T79" s="403"/>
      <c r="U79" s="429"/>
    </row>
    <row r="80" spans="1:21" s="427" customFormat="1" ht="12" hidden="1" customHeight="1" x14ac:dyDescent="0.2">
      <c r="A80" s="424"/>
      <c r="B80" s="423"/>
      <c r="C80" s="423"/>
      <c r="D80" s="424"/>
      <c r="E80" s="424"/>
      <c r="F80" s="424"/>
      <c r="G80" s="424"/>
      <c r="H80" s="434"/>
      <c r="I80" s="403"/>
      <c r="J80" s="403"/>
      <c r="K80" s="403"/>
      <c r="L80" s="403"/>
      <c r="M80" s="403"/>
      <c r="N80" s="403"/>
      <c r="O80" s="403"/>
      <c r="P80" s="403"/>
      <c r="Q80" s="428"/>
      <c r="R80" s="403"/>
      <c r="S80" s="436"/>
      <c r="T80" s="403"/>
      <c r="U80" s="429"/>
    </row>
    <row r="81" spans="1:21" s="427" customFormat="1" ht="12" hidden="1" customHeight="1" x14ac:dyDescent="0.2">
      <c r="A81" s="424" t="s">
        <v>331</v>
      </c>
      <c r="B81" s="423"/>
      <c r="C81" s="423">
        <f>SUM(I81:T81)</f>
        <v>0</v>
      </c>
      <c r="D81" s="424"/>
      <c r="E81" s="424"/>
      <c r="F81" s="424"/>
      <c r="G81" s="424"/>
      <c r="H81" s="434"/>
      <c r="I81" s="403"/>
      <c r="J81" s="403"/>
      <c r="K81" s="403"/>
      <c r="L81" s="403"/>
      <c r="M81" s="403"/>
      <c r="N81" s="403"/>
      <c r="O81" s="403"/>
      <c r="P81" s="403"/>
      <c r="Q81" s="428"/>
      <c r="R81" s="403"/>
      <c r="S81" s="403"/>
      <c r="T81" s="403"/>
      <c r="U81" s="429"/>
    </row>
    <row r="82" spans="1:21" s="427" customFormat="1" ht="12" hidden="1" customHeight="1" x14ac:dyDescent="0.2">
      <c r="A82" s="424" t="s">
        <v>332</v>
      </c>
      <c r="B82" s="423"/>
      <c r="C82" s="423">
        <f>SUM(I82:T82)</f>
        <v>0</v>
      </c>
      <c r="D82" s="424"/>
      <c r="E82" s="424"/>
      <c r="F82" s="424"/>
      <c r="G82" s="424"/>
      <c r="H82" s="434"/>
      <c r="I82" s="403"/>
      <c r="J82" s="403"/>
      <c r="K82" s="403"/>
      <c r="L82" s="403"/>
      <c r="M82" s="403"/>
      <c r="N82" s="403"/>
      <c r="O82" s="445"/>
      <c r="P82" s="403"/>
      <c r="Q82" s="428"/>
      <c r="R82" s="445"/>
      <c r="S82" s="403"/>
      <c r="T82" s="446"/>
      <c r="U82" s="429"/>
    </row>
    <row r="83" spans="1:21" s="427" customFormat="1" ht="12" customHeight="1" x14ac:dyDescent="0.2">
      <c r="A83" s="424" t="s">
        <v>333</v>
      </c>
      <c r="B83" s="423"/>
      <c r="C83" s="423">
        <f>SUM(I83:T83)</f>
        <v>28974.400000000001</v>
      </c>
      <c r="D83" s="424"/>
      <c r="E83" s="424"/>
      <c r="F83" s="424"/>
      <c r="G83" s="424"/>
      <c r="H83" s="434"/>
      <c r="I83" s="403"/>
      <c r="J83" s="403"/>
      <c r="K83" s="403"/>
      <c r="L83" s="403"/>
      <c r="M83" s="403"/>
      <c r="N83" s="403"/>
      <c r="O83" s="403"/>
      <c r="P83" s="439">
        <f>SUM(P84:P85)</f>
        <v>22520</v>
      </c>
      <c r="Q83" s="428"/>
      <c r="R83" s="403"/>
      <c r="S83" s="403"/>
      <c r="T83" s="440">
        <f>SUM(T84)</f>
        <v>6454.4</v>
      </c>
      <c r="U83" s="429"/>
    </row>
    <row r="84" spans="1:21" s="427" customFormat="1" ht="12" hidden="1" customHeight="1" x14ac:dyDescent="0.2">
      <c r="A84" s="424"/>
      <c r="B84" s="423"/>
      <c r="C84" s="423"/>
      <c r="D84" s="424"/>
      <c r="E84" s="424"/>
      <c r="F84" s="424"/>
      <c r="G84" s="424"/>
      <c r="H84" s="434"/>
      <c r="I84" s="403"/>
      <c r="J84" s="403"/>
      <c r="K84" s="403"/>
      <c r="L84" s="403"/>
      <c r="M84" s="403"/>
      <c r="N84" s="403"/>
      <c r="O84" s="403"/>
      <c r="P84" s="403">
        <v>22520</v>
      </c>
      <c r="Q84" s="428"/>
      <c r="R84" s="403"/>
      <c r="S84" s="403"/>
      <c r="T84" s="436">
        <v>6454.4</v>
      </c>
      <c r="U84" s="429">
        <v>1096</v>
      </c>
    </row>
    <row r="85" spans="1:21" s="427" customFormat="1" ht="12" hidden="1" customHeight="1" x14ac:dyDescent="0.2">
      <c r="A85" s="424"/>
      <c r="B85" s="423"/>
      <c r="C85" s="423"/>
      <c r="D85" s="424"/>
      <c r="E85" s="424"/>
      <c r="F85" s="424"/>
      <c r="G85" s="424"/>
      <c r="H85" s="434"/>
      <c r="I85" s="403"/>
      <c r="J85" s="403"/>
      <c r="K85" s="403"/>
      <c r="L85" s="403"/>
      <c r="M85" s="403"/>
      <c r="N85" s="403"/>
      <c r="O85" s="403"/>
      <c r="P85" s="403"/>
      <c r="Q85" s="428"/>
      <c r="R85" s="403"/>
      <c r="S85" s="403"/>
      <c r="T85" s="436"/>
      <c r="U85" s="429"/>
    </row>
    <row r="86" spans="1:21" s="427" customFormat="1" ht="12" hidden="1" customHeight="1" x14ac:dyDescent="0.2">
      <c r="A86" s="424" t="s">
        <v>334</v>
      </c>
      <c r="B86" s="423"/>
      <c r="C86" s="423"/>
      <c r="D86" s="424"/>
      <c r="E86" s="424"/>
      <c r="F86" s="424"/>
      <c r="G86" s="424"/>
      <c r="H86" s="434"/>
      <c r="I86" s="403"/>
      <c r="J86" s="403"/>
      <c r="K86" s="403"/>
      <c r="L86" s="403"/>
      <c r="M86" s="403"/>
      <c r="N86" s="403"/>
      <c r="O86" s="403"/>
      <c r="P86" s="403"/>
      <c r="Q86" s="428"/>
      <c r="R86" s="403"/>
      <c r="S86" s="403"/>
      <c r="T86" s="403"/>
      <c r="U86" s="429"/>
    </row>
    <row r="87" spans="1:21" s="427" customFormat="1" ht="12" hidden="1" customHeight="1" x14ac:dyDescent="0.2">
      <c r="A87" s="424" t="s">
        <v>335</v>
      </c>
      <c r="B87" s="423"/>
      <c r="C87" s="423"/>
      <c r="D87" s="424"/>
      <c r="E87" s="424"/>
      <c r="F87" s="424"/>
      <c r="G87" s="424"/>
      <c r="H87" s="434"/>
      <c r="I87" s="403"/>
      <c r="J87" s="403"/>
      <c r="K87" s="403"/>
      <c r="L87" s="403"/>
      <c r="M87" s="403"/>
      <c r="N87" s="403"/>
      <c r="O87" s="403"/>
      <c r="P87" s="403"/>
      <c r="Q87" s="428"/>
      <c r="R87" s="403"/>
      <c r="S87" s="403"/>
      <c r="T87" s="403"/>
      <c r="U87" s="429"/>
    </row>
    <row r="88" spans="1:21" s="427" customFormat="1" ht="12" hidden="1" customHeight="1" x14ac:dyDescent="0.2">
      <c r="A88" s="424" t="s">
        <v>336</v>
      </c>
      <c r="B88" s="423"/>
      <c r="C88" s="423">
        <f>SUM(I88:T88)</f>
        <v>0</v>
      </c>
      <c r="D88" s="424"/>
      <c r="E88" s="424"/>
      <c r="F88" s="424"/>
      <c r="G88" s="424"/>
      <c r="H88" s="434"/>
      <c r="I88" s="403"/>
      <c r="J88" s="403"/>
      <c r="K88" s="403"/>
      <c r="L88" s="403"/>
      <c r="M88" s="403"/>
      <c r="N88" s="403"/>
      <c r="O88" s="403"/>
      <c r="P88" s="403"/>
      <c r="Q88" s="428"/>
      <c r="R88" s="403"/>
      <c r="S88" s="403"/>
      <c r="T88" s="447"/>
      <c r="U88" s="429"/>
    </row>
    <row r="89" spans="1:21" s="427" customFormat="1" ht="12" customHeight="1" x14ac:dyDescent="0.2">
      <c r="A89" s="424" t="s">
        <v>337</v>
      </c>
      <c r="B89" s="423"/>
      <c r="C89" s="423">
        <f>SUM(I89:T89)</f>
        <v>1363700</v>
      </c>
      <c r="D89" s="424"/>
      <c r="E89" s="424"/>
      <c r="F89" s="424"/>
      <c r="G89" s="424"/>
      <c r="H89" s="434"/>
      <c r="I89" s="403"/>
      <c r="J89" s="403"/>
      <c r="K89" s="403"/>
      <c r="L89" s="403"/>
      <c r="M89" s="437">
        <v>971100</v>
      </c>
      <c r="N89" s="403"/>
      <c r="O89" s="403"/>
      <c r="P89" s="403"/>
      <c r="Q89" s="428"/>
      <c r="R89" s="403"/>
      <c r="S89" s="403"/>
      <c r="T89" s="439">
        <v>392600</v>
      </c>
      <c r="U89" s="429">
        <v>909</v>
      </c>
    </row>
    <row r="90" spans="1:21" s="427" customFormat="1" ht="12" hidden="1" customHeight="1" x14ac:dyDescent="0.2">
      <c r="A90" s="424" t="s">
        <v>338</v>
      </c>
      <c r="B90" s="423"/>
      <c r="C90" s="423">
        <f>SUM(I90:T90)</f>
        <v>204800</v>
      </c>
      <c r="D90" s="424"/>
      <c r="E90" s="424"/>
      <c r="F90" s="424"/>
      <c r="G90" s="424"/>
      <c r="H90" s="434"/>
      <c r="I90" s="403"/>
      <c r="J90" s="403"/>
      <c r="K90" s="436"/>
      <c r="L90" s="403"/>
      <c r="M90" s="403"/>
      <c r="N90" s="403"/>
      <c r="O90" s="403"/>
      <c r="P90" s="403"/>
      <c r="Q90" s="428"/>
      <c r="R90" s="403"/>
      <c r="S90" s="439">
        <f>SUM(S91)</f>
        <v>188000</v>
      </c>
      <c r="T90" s="440">
        <f>SUM(T91:T92)</f>
        <v>16800</v>
      </c>
      <c r="U90" s="429"/>
    </row>
    <row r="91" spans="1:21" s="427" customFormat="1" ht="12" hidden="1" customHeight="1" x14ac:dyDescent="0.2">
      <c r="A91" s="424" t="s">
        <v>339</v>
      </c>
      <c r="B91" s="423"/>
      <c r="C91" s="423"/>
      <c r="D91" s="424"/>
      <c r="E91" s="424"/>
      <c r="F91" s="424"/>
      <c r="G91" s="424"/>
      <c r="H91" s="434"/>
      <c r="I91" s="403"/>
      <c r="J91" s="403"/>
      <c r="K91" s="403"/>
      <c r="L91" s="403"/>
      <c r="M91" s="403"/>
      <c r="N91" s="403"/>
      <c r="O91" s="403"/>
      <c r="P91" s="403"/>
      <c r="Q91" s="428"/>
      <c r="R91" s="403"/>
      <c r="S91" s="427">
        <v>188000</v>
      </c>
      <c r="T91" s="427">
        <v>6000</v>
      </c>
      <c r="U91" s="429">
        <v>732</v>
      </c>
    </row>
    <row r="92" spans="1:21" s="427" customFormat="1" ht="12" hidden="1" customHeight="1" x14ac:dyDescent="0.2">
      <c r="A92" s="424"/>
      <c r="B92" s="423"/>
      <c r="C92" s="423"/>
      <c r="D92" s="424"/>
      <c r="E92" s="424"/>
      <c r="F92" s="424"/>
      <c r="G92" s="424"/>
      <c r="H92" s="434"/>
      <c r="I92" s="403"/>
      <c r="J92" s="403"/>
      <c r="K92" s="403"/>
      <c r="L92" s="403"/>
      <c r="M92" s="403"/>
      <c r="N92" s="403"/>
      <c r="O92" s="403"/>
      <c r="P92" s="403"/>
      <c r="Q92" s="428"/>
      <c r="R92" s="403"/>
      <c r="T92" s="427">
        <v>10800</v>
      </c>
      <c r="U92" s="429">
        <v>859</v>
      </c>
    </row>
    <row r="93" spans="1:21" s="427" customFormat="1" ht="12" customHeight="1" x14ac:dyDescent="0.2">
      <c r="A93" s="424" t="s">
        <v>340</v>
      </c>
      <c r="B93" s="423"/>
      <c r="C93" s="423">
        <f>SUM(I93:T93)</f>
        <v>139380</v>
      </c>
      <c r="D93" s="424"/>
      <c r="E93" s="424"/>
      <c r="F93" s="424"/>
      <c r="G93" s="424"/>
      <c r="H93" s="434"/>
      <c r="I93" s="403"/>
      <c r="J93" s="403"/>
      <c r="K93" s="403"/>
      <c r="L93" s="403"/>
      <c r="M93" s="403"/>
      <c r="N93" s="403"/>
      <c r="O93" s="403"/>
      <c r="P93" s="403"/>
      <c r="Q93" s="428"/>
      <c r="R93" s="403"/>
      <c r="S93" s="403"/>
      <c r="T93" s="440">
        <v>139380</v>
      </c>
      <c r="U93" s="429">
        <v>155</v>
      </c>
    </row>
    <row r="94" spans="1:21" s="427" customFormat="1" ht="12" hidden="1" customHeight="1" x14ac:dyDescent="0.2">
      <c r="A94" s="424" t="s">
        <v>341</v>
      </c>
      <c r="B94" s="423"/>
      <c r="C94" s="423">
        <f>SUM(I94:T94)</f>
        <v>0</v>
      </c>
      <c r="D94" s="424"/>
      <c r="E94" s="424"/>
      <c r="F94" s="424"/>
      <c r="G94" s="424"/>
      <c r="H94" s="434"/>
      <c r="I94" s="403"/>
      <c r="J94" s="403"/>
      <c r="K94" s="403"/>
      <c r="L94" s="403"/>
      <c r="M94" s="403"/>
      <c r="N94" s="403"/>
      <c r="O94" s="403"/>
      <c r="P94" s="403"/>
      <c r="Q94" s="428"/>
      <c r="R94" s="403"/>
      <c r="S94" s="403"/>
      <c r="T94" s="436"/>
      <c r="U94" s="429"/>
    </row>
    <row r="95" spans="1:21" s="427" customFormat="1" ht="12" hidden="1" customHeight="1" x14ac:dyDescent="0.2">
      <c r="A95" s="424" t="s">
        <v>342</v>
      </c>
      <c r="B95" s="423"/>
      <c r="C95" s="423">
        <f>SUM(I95:T95)</f>
        <v>0</v>
      </c>
      <c r="D95" s="424"/>
      <c r="E95" s="424"/>
      <c r="F95" s="424"/>
      <c r="G95" s="424"/>
      <c r="H95" s="434"/>
      <c r="I95" s="403"/>
      <c r="J95" s="403"/>
      <c r="K95" s="403"/>
      <c r="L95" s="403"/>
      <c r="M95" s="403"/>
      <c r="N95" s="403"/>
      <c r="O95" s="403"/>
      <c r="P95" s="403"/>
      <c r="Q95" s="428"/>
      <c r="R95" s="403"/>
      <c r="S95" s="403"/>
      <c r="T95" s="436"/>
      <c r="U95" s="429"/>
    </row>
    <row r="96" spans="1:21" s="427" customFormat="1" ht="12" hidden="1" customHeight="1" x14ac:dyDescent="0.2">
      <c r="A96" s="424" t="s">
        <v>343</v>
      </c>
      <c r="B96" s="423"/>
      <c r="C96" s="423">
        <f t="shared" ref="C96:C98" si="0">SUM(I96:T96)</f>
        <v>0</v>
      </c>
      <c r="D96" s="424"/>
      <c r="E96" s="424"/>
      <c r="F96" s="424"/>
      <c r="G96" s="424"/>
      <c r="H96" s="434" t="s">
        <v>126</v>
      </c>
      <c r="I96" s="403"/>
      <c r="J96" s="403"/>
      <c r="K96" s="403"/>
      <c r="L96" s="403"/>
      <c r="M96" s="403"/>
      <c r="N96" s="403"/>
      <c r="O96" s="403"/>
      <c r="P96" s="403"/>
      <c r="Q96" s="428"/>
      <c r="R96" s="403"/>
      <c r="S96" s="403"/>
      <c r="T96" s="436"/>
      <c r="U96" s="429"/>
    </row>
    <row r="97" spans="1:21" s="427" customFormat="1" ht="12" hidden="1" customHeight="1" x14ac:dyDescent="0.2">
      <c r="A97" s="424" t="s">
        <v>344</v>
      </c>
      <c r="B97" s="423"/>
      <c r="C97" s="423">
        <f t="shared" si="0"/>
        <v>0</v>
      </c>
      <c r="D97" s="424"/>
      <c r="E97" s="424"/>
      <c r="F97" s="424"/>
      <c r="G97" s="424"/>
      <c r="H97" s="434"/>
      <c r="I97" s="403"/>
      <c r="J97" s="403"/>
      <c r="K97" s="403"/>
      <c r="L97" s="403"/>
      <c r="N97" s="403"/>
      <c r="O97" s="403"/>
      <c r="P97" s="403"/>
      <c r="Q97" s="428"/>
      <c r="R97" s="403"/>
      <c r="S97" s="403"/>
      <c r="T97" s="436"/>
      <c r="U97" s="429"/>
    </row>
    <row r="98" spans="1:21" s="427" customFormat="1" ht="12" hidden="1" customHeight="1" x14ac:dyDescent="0.2">
      <c r="A98" s="424" t="s">
        <v>345</v>
      </c>
      <c r="B98" s="423"/>
      <c r="C98" s="423">
        <f t="shared" si="0"/>
        <v>0</v>
      </c>
      <c r="D98" s="424"/>
      <c r="E98" s="424"/>
      <c r="F98" s="424"/>
      <c r="G98" s="424"/>
      <c r="H98" s="434"/>
      <c r="I98" s="403"/>
      <c r="J98" s="403"/>
      <c r="K98" s="403"/>
      <c r="L98" s="403"/>
      <c r="N98" s="403"/>
      <c r="O98" s="403"/>
      <c r="P98" s="403"/>
      <c r="Q98" s="428"/>
      <c r="R98" s="403"/>
      <c r="S98" s="403"/>
      <c r="T98" s="436"/>
      <c r="U98" s="429"/>
    </row>
    <row r="99" spans="1:21" s="427" customFormat="1" x14ac:dyDescent="0.2">
      <c r="A99" s="430" t="s">
        <v>346</v>
      </c>
      <c r="B99" s="423"/>
      <c r="C99" s="423"/>
      <c r="D99" s="424"/>
      <c r="E99" s="424"/>
      <c r="F99" s="424"/>
      <c r="G99" s="424"/>
      <c r="H99" s="434"/>
      <c r="I99" s="403"/>
      <c r="J99" s="403"/>
      <c r="K99" s="403"/>
      <c r="L99" s="403"/>
      <c r="M99" s="403"/>
      <c r="N99" s="403"/>
      <c r="O99" s="403"/>
      <c r="P99" s="403"/>
      <c r="Q99" s="428"/>
      <c r="R99" s="403"/>
      <c r="S99" s="403"/>
      <c r="T99" s="403"/>
      <c r="U99" s="429"/>
    </row>
    <row r="100" spans="1:21" s="427" customFormat="1" ht="12" customHeight="1" x14ac:dyDescent="0.2">
      <c r="A100" s="424" t="s">
        <v>347</v>
      </c>
      <c r="B100" s="423">
        <f>SUM(I100:T100)</f>
        <v>1620100</v>
      </c>
      <c r="C100" s="423"/>
      <c r="D100" s="424"/>
      <c r="E100" s="424"/>
      <c r="F100" s="424"/>
      <c r="G100" s="424"/>
      <c r="H100" s="434"/>
      <c r="I100" s="403"/>
      <c r="J100" s="403"/>
      <c r="K100" s="437">
        <v>149100</v>
      </c>
      <c r="M100" s="403">
        <f>SUM(M101:M102)</f>
        <v>710000</v>
      </c>
      <c r="N100" s="437">
        <v>325000</v>
      </c>
      <c r="O100" s="403"/>
      <c r="P100" s="420"/>
      <c r="Q100" s="428"/>
      <c r="R100" s="445"/>
      <c r="S100" s="439">
        <f>SUM(S101:S102)</f>
        <v>436000</v>
      </c>
      <c r="T100" s="403"/>
      <c r="U100" s="429"/>
    </row>
    <row r="101" spans="1:21" s="427" customFormat="1" ht="12.75" hidden="1" customHeight="1" x14ac:dyDescent="0.2">
      <c r="A101" s="424"/>
      <c r="B101" s="423"/>
      <c r="C101" s="423"/>
      <c r="D101" s="424"/>
      <c r="E101" s="424"/>
      <c r="F101" s="424"/>
      <c r="G101" s="424"/>
      <c r="H101" s="434"/>
      <c r="I101" s="403"/>
      <c r="J101" s="403"/>
      <c r="K101" s="443"/>
      <c r="M101" s="437">
        <v>215000</v>
      </c>
      <c r="N101" s="403"/>
      <c r="O101" s="403"/>
      <c r="P101" s="420"/>
      <c r="Q101" s="428"/>
      <c r="R101" s="445"/>
      <c r="S101" s="403">
        <v>436000</v>
      </c>
      <c r="T101" s="403"/>
      <c r="U101" s="429"/>
    </row>
    <row r="102" spans="1:21" s="427" customFormat="1" ht="12.75" hidden="1" customHeight="1" x14ac:dyDescent="0.2">
      <c r="A102" s="424"/>
      <c r="B102" s="423"/>
      <c r="C102" s="423"/>
      <c r="D102" s="424"/>
      <c r="E102" s="424"/>
      <c r="F102" s="424"/>
      <c r="G102" s="424"/>
      <c r="H102" s="434"/>
      <c r="I102" s="403"/>
      <c r="J102" s="403"/>
      <c r="K102" s="443"/>
      <c r="M102" s="437">
        <v>495000</v>
      </c>
      <c r="N102" s="403"/>
      <c r="O102" s="403"/>
      <c r="P102" s="420"/>
      <c r="Q102" s="428"/>
      <c r="R102" s="445"/>
      <c r="S102" s="403"/>
      <c r="T102" s="403"/>
      <c r="U102" s="429"/>
    </row>
    <row r="103" spans="1:21" s="427" customFormat="1" ht="12.75" hidden="1" customHeight="1" x14ac:dyDescent="0.2">
      <c r="A103" s="424" t="s">
        <v>348</v>
      </c>
      <c r="B103" s="423"/>
      <c r="C103" s="423">
        <f>SUM(I103:T103)</f>
        <v>0</v>
      </c>
      <c r="D103" s="424"/>
      <c r="E103" s="424"/>
      <c r="F103" s="424"/>
      <c r="G103" s="424"/>
      <c r="H103" s="434"/>
      <c r="I103" s="403"/>
      <c r="J103" s="403"/>
      <c r="K103" s="403"/>
      <c r="L103" s="403"/>
      <c r="M103" s="436"/>
      <c r="N103" s="442"/>
      <c r="O103" s="448"/>
      <c r="P103" s="403"/>
      <c r="Q103" s="428"/>
      <c r="R103" s="403"/>
      <c r="S103" s="403"/>
      <c r="T103" s="436"/>
      <c r="U103" s="429"/>
    </row>
    <row r="104" spans="1:21" s="427" customFormat="1" ht="12" hidden="1" customHeight="1" x14ac:dyDescent="0.2">
      <c r="A104" s="424" t="s">
        <v>349</v>
      </c>
      <c r="B104" s="423"/>
      <c r="C104" s="423"/>
      <c r="D104" s="424"/>
      <c r="E104" s="424"/>
      <c r="F104" s="424"/>
      <c r="G104" s="424"/>
      <c r="H104" s="434"/>
      <c r="I104" s="403"/>
      <c r="J104" s="403"/>
      <c r="K104" s="403"/>
      <c r="L104" s="449"/>
      <c r="M104" s="403"/>
      <c r="N104" s="443"/>
      <c r="O104" s="403"/>
      <c r="P104" s="403"/>
      <c r="Q104" s="428"/>
      <c r="R104" s="403"/>
      <c r="S104" s="403"/>
      <c r="U104" s="429"/>
    </row>
    <row r="105" spans="1:21" s="427" customFormat="1" ht="12" customHeight="1" x14ac:dyDescent="0.2">
      <c r="A105" s="424" t="s">
        <v>350</v>
      </c>
      <c r="B105" s="423"/>
      <c r="C105" s="423">
        <f>SUM(I105:T105)</f>
        <v>36149.800000000003</v>
      </c>
      <c r="D105" s="424"/>
      <c r="E105" s="424"/>
      <c r="F105" s="424"/>
      <c r="G105" s="424"/>
      <c r="H105" s="434"/>
      <c r="I105" s="403"/>
      <c r="J105" s="403"/>
      <c r="K105" s="403">
        <f>SUM(K107:K109)</f>
        <v>6847.9</v>
      </c>
      <c r="L105" s="437">
        <v>3122.8</v>
      </c>
      <c r="M105" s="403">
        <f>SUM(M107:M108)</f>
        <v>26179.1</v>
      </c>
      <c r="N105" s="403"/>
      <c r="O105" s="403"/>
      <c r="P105" s="403"/>
      <c r="Q105" s="450"/>
      <c r="R105" s="403"/>
      <c r="S105" s="442"/>
      <c r="T105" s="403"/>
      <c r="U105" s="429"/>
    </row>
    <row r="106" spans="1:21" s="427" customFormat="1" ht="12" hidden="1" customHeight="1" x14ac:dyDescent="0.2">
      <c r="A106" s="424" t="s">
        <v>351</v>
      </c>
      <c r="B106" s="423"/>
      <c r="C106" s="423"/>
      <c r="D106" s="424"/>
      <c r="E106" s="424"/>
      <c r="F106" s="424"/>
      <c r="G106" s="424"/>
      <c r="H106" s="434"/>
      <c r="I106" s="403"/>
      <c r="J106" s="403"/>
      <c r="K106" s="403"/>
      <c r="L106" s="403"/>
      <c r="N106" s="403"/>
      <c r="O106" s="403"/>
      <c r="P106" s="403"/>
      <c r="Q106" s="428"/>
      <c r="R106" s="403"/>
      <c r="S106" s="403"/>
      <c r="T106" s="447"/>
      <c r="U106" s="429"/>
    </row>
    <row r="107" spans="1:21" s="427" customFormat="1" ht="12" hidden="1" customHeight="1" x14ac:dyDescent="0.2">
      <c r="A107" s="424"/>
      <c r="B107" s="423"/>
      <c r="C107" s="423"/>
      <c r="D107" s="424"/>
      <c r="E107" s="424"/>
      <c r="F107" s="424"/>
      <c r="G107" s="424"/>
      <c r="H107" s="434"/>
      <c r="I107" s="403"/>
      <c r="J107" s="403"/>
      <c r="K107" s="437">
        <v>2431.1999999999998</v>
      </c>
      <c r="L107" s="403"/>
      <c r="M107" s="437">
        <v>11147.2</v>
      </c>
      <c r="N107" s="403"/>
      <c r="O107" s="403"/>
      <c r="P107" s="403"/>
      <c r="Q107" s="428"/>
      <c r="R107" s="403"/>
      <c r="S107" s="403"/>
      <c r="T107" s="447"/>
      <c r="U107" s="429"/>
    </row>
    <row r="108" spans="1:21" s="427" customFormat="1" ht="12" hidden="1" customHeight="1" x14ac:dyDescent="0.2">
      <c r="A108" s="424"/>
      <c r="B108" s="423"/>
      <c r="C108" s="423"/>
      <c r="D108" s="424"/>
      <c r="E108" s="424"/>
      <c r="F108" s="424"/>
      <c r="G108" s="424"/>
      <c r="H108" s="434"/>
      <c r="I108" s="403"/>
      <c r="J108" s="403"/>
      <c r="K108" s="437">
        <v>2603.1999999999998</v>
      </c>
      <c r="L108" s="403"/>
      <c r="M108" s="437">
        <v>15031.9</v>
      </c>
      <c r="N108" s="403"/>
      <c r="O108" s="403"/>
      <c r="P108" s="403"/>
      <c r="Q108" s="428"/>
      <c r="R108" s="403"/>
      <c r="S108" s="403"/>
      <c r="T108" s="447"/>
      <c r="U108" s="429"/>
    </row>
    <row r="109" spans="1:21" s="427" customFormat="1" ht="12" hidden="1" customHeight="1" x14ac:dyDescent="0.2">
      <c r="A109" s="424"/>
      <c r="B109" s="423"/>
      <c r="C109" s="423"/>
      <c r="D109" s="424"/>
      <c r="E109" s="424"/>
      <c r="F109" s="424"/>
      <c r="G109" s="424"/>
      <c r="H109" s="434"/>
      <c r="I109" s="403"/>
      <c r="J109" s="403"/>
      <c r="K109" s="437">
        <v>1813.5</v>
      </c>
      <c r="L109" s="403"/>
      <c r="M109" s="403"/>
      <c r="N109" s="403"/>
      <c r="O109" s="403"/>
      <c r="P109" s="403"/>
      <c r="Q109" s="428"/>
      <c r="R109" s="403"/>
      <c r="S109" s="403"/>
      <c r="T109" s="447"/>
      <c r="U109" s="429"/>
    </row>
    <row r="110" spans="1:21" s="427" customFormat="1" ht="12" hidden="1" customHeight="1" x14ac:dyDescent="0.2">
      <c r="A110" s="424" t="s">
        <v>352</v>
      </c>
      <c r="B110" s="423"/>
      <c r="C110" s="423">
        <f t="shared" ref="C110:C161" si="1">SUM(I110:T110)</f>
        <v>0</v>
      </c>
      <c r="D110" s="424"/>
      <c r="E110" s="424"/>
      <c r="F110" s="424"/>
      <c r="G110" s="424"/>
      <c r="H110" s="434"/>
      <c r="I110" s="403"/>
      <c r="J110" s="403"/>
      <c r="K110" s="403"/>
      <c r="L110" s="403"/>
      <c r="M110" s="403"/>
      <c r="N110" s="403"/>
      <c r="O110" s="403"/>
      <c r="P110" s="403"/>
      <c r="Q110" s="428"/>
      <c r="R110" s="436"/>
      <c r="S110" s="403"/>
      <c r="U110" s="429"/>
    </row>
    <row r="111" spans="1:21" s="427" customFormat="1" ht="12" customHeight="1" x14ac:dyDescent="0.2">
      <c r="A111" s="424" t="s">
        <v>353</v>
      </c>
      <c r="B111" s="423"/>
      <c r="C111" s="423">
        <f t="shared" si="1"/>
        <v>948600</v>
      </c>
      <c r="D111" s="424"/>
      <c r="E111" s="424"/>
      <c r="F111" s="424"/>
      <c r="G111" s="424"/>
      <c r="H111" s="434"/>
      <c r="I111" s="403"/>
      <c r="J111" s="403"/>
      <c r="K111" s="403"/>
      <c r="L111" s="403"/>
      <c r="M111" s="403"/>
      <c r="N111" s="403"/>
      <c r="O111" s="403"/>
      <c r="P111" s="403"/>
      <c r="Q111" s="428"/>
      <c r="R111" s="403"/>
      <c r="S111" s="403"/>
      <c r="T111" s="439">
        <f>SUM(T112:T154)</f>
        <v>948600</v>
      </c>
      <c r="U111" s="429"/>
    </row>
    <row r="112" spans="1:21" s="427" customFormat="1" ht="12" hidden="1" customHeight="1" x14ac:dyDescent="0.2">
      <c r="A112" s="424"/>
      <c r="B112" s="423"/>
      <c r="C112" s="423"/>
      <c r="D112" s="424"/>
      <c r="E112" s="424"/>
      <c r="F112" s="424"/>
      <c r="G112" s="424"/>
      <c r="H112" s="434"/>
      <c r="I112" s="403"/>
      <c r="J112" s="403"/>
      <c r="K112" s="403"/>
      <c r="L112" s="403"/>
      <c r="M112" s="403"/>
      <c r="N112" s="403"/>
      <c r="O112" s="403"/>
      <c r="P112" s="403"/>
      <c r="Q112" s="428"/>
      <c r="R112" s="403"/>
      <c r="S112" s="403"/>
      <c r="T112" s="403">
        <v>22100</v>
      </c>
      <c r="U112" s="429">
        <v>175</v>
      </c>
    </row>
    <row r="113" spans="1:22" s="427" customFormat="1" ht="12" hidden="1" customHeight="1" x14ac:dyDescent="0.2">
      <c r="A113" s="424"/>
      <c r="B113" s="423"/>
      <c r="C113" s="423"/>
      <c r="D113" s="424"/>
      <c r="E113" s="424"/>
      <c r="F113" s="424"/>
      <c r="G113" s="424"/>
      <c r="H113" s="434"/>
      <c r="I113" s="403"/>
      <c r="J113" s="403"/>
      <c r="K113" s="403"/>
      <c r="L113" s="403"/>
      <c r="M113" s="403"/>
      <c r="N113" s="403"/>
      <c r="O113" s="403"/>
      <c r="P113" s="403"/>
      <c r="Q113" s="428"/>
      <c r="R113" s="403"/>
      <c r="S113" s="403"/>
      <c r="T113" s="403">
        <v>22100</v>
      </c>
      <c r="U113" s="429">
        <v>176</v>
      </c>
    </row>
    <row r="114" spans="1:22" s="427" customFormat="1" ht="12" hidden="1" customHeight="1" x14ac:dyDescent="0.2">
      <c r="A114" s="424"/>
      <c r="B114" s="423"/>
      <c r="C114" s="423"/>
      <c r="D114" s="424"/>
      <c r="E114" s="424"/>
      <c r="F114" s="424"/>
      <c r="G114" s="424"/>
      <c r="H114" s="434"/>
      <c r="I114" s="403"/>
      <c r="J114" s="403"/>
      <c r="K114" s="403"/>
      <c r="L114" s="403"/>
      <c r="M114" s="403"/>
      <c r="N114" s="403"/>
      <c r="O114" s="403"/>
      <c r="P114" s="403"/>
      <c r="Q114" s="428"/>
      <c r="R114" s="403"/>
      <c r="S114" s="403"/>
      <c r="T114" s="403">
        <v>32300</v>
      </c>
      <c r="U114" s="429">
        <v>240</v>
      </c>
    </row>
    <row r="115" spans="1:22" s="427" customFormat="1" ht="12" hidden="1" customHeight="1" x14ac:dyDescent="0.2">
      <c r="A115" s="424"/>
      <c r="B115" s="423"/>
      <c r="C115" s="423"/>
      <c r="D115" s="424"/>
      <c r="E115" s="424"/>
      <c r="F115" s="424"/>
      <c r="G115" s="424"/>
      <c r="H115" s="434"/>
      <c r="I115" s="403"/>
      <c r="J115" s="403"/>
      <c r="K115" s="403"/>
      <c r="L115" s="403"/>
      <c r="M115" s="403"/>
      <c r="N115" s="403"/>
      <c r="O115" s="403"/>
      <c r="P115" s="403"/>
      <c r="Q115" s="428"/>
      <c r="R115" s="403"/>
      <c r="S115" s="403"/>
      <c r="T115" s="403">
        <v>22100</v>
      </c>
      <c r="U115" s="429">
        <v>241</v>
      </c>
    </row>
    <row r="116" spans="1:22" s="427" customFormat="1" ht="12" hidden="1" customHeight="1" x14ac:dyDescent="0.2">
      <c r="A116" s="424"/>
      <c r="B116" s="423"/>
      <c r="C116" s="423"/>
      <c r="D116" s="424"/>
      <c r="E116" s="424"/>
      <c r="F116" s="424"/>
      <c r="G116" s="424"/>
      <c r="H116" s="434"/>
      <c r="I116" s="403"/>
      <c r="J116" s="403"/>
      <c r="K116" s="403"/>
      <c r="L116" s="403"/>
      <c r="M116" s="403"/>
      <c r="N116" s="403"/>
      <c r="O116" s="403"/>
      <c r="P116" s="403"/>
      <c r="Q116" s="428"/>
      <c r="R116" s="403"/>
      <c r="S116" s="403"/>
      <c r="T116" s="403">
        <v>22100</v>
      </c>
      <c r="U116" s="429">
        <v>242</v>
      </c>
    </row>
    <row r="117" spans="1:22" s="427" customFormat="1" ht="12" hidden="1" customHeight="1" x14ac:dyDescent="0.2">
      <c r="A117" s="424"/>
      <c r="B117" s="423"/>
      <c r="C117" s="423"/>
      <c r="D117" s="424"/>
      <c r="E117" s="424"/>
      <c r="F117" s="424"/>
      <c r="G117" s="424"/>
      <c r="H117" s="434"/>
      <c r="I117" s="403"/>
      <c r="J117" s="403"/>
      <c r="K117" s="403"/>
      <c r="L117" s="403"/>
      <c r="M117" s="403"/>
      <c r="N117" s="403"/>
      <c r="O117" s="403"/>
      <c r="P117" s="403"/>
      <c r="Q117" s="428"/>
      <c r="R117" s="403"/>
      <c r="S117" s="403"/>
      <c r="T117" s="403">
        <v>22100</v>
      </c>
      <c r="U117" s="429">
        <v>246</v>
      </c>
    </row>
    <row r="118" spans="1:22" s="427" customFormat="1" ht="12" hidden="1" customHeight="1" x14ac:dyDescent="0.2">
      <c r="A118" s="424"/>
      <c r="B118" s="423"/>
      <c r="C118" s="423"/>
      <c r="D118" s="424"/>
      <c r="E118" s="424"/>
      <c r="F118" s="424"/>
      <c r="G118" s="424"/>
      <c r="H118" s="434"/>
      <c r="I118" s="403"/>
      <c r="J118" s="403"/>
      <c r="K118" s="403"/>
      <c r="L118" s="403"/>
      <c r="M118" s="403"/>
      <c r="N118" s="403"/>
      <c r="O118" s="403"/>
      <c r="P118" s="403"/>
      <c r="Q118" s="428"/>
      <c r="R118" s="403"/>
      <c r="S118" s="403"/>
      <c r="T118" s="403">
        <v>22100</v>
      </c>
      <c r="U118" s="429">
        <v>247</v>
      </c>
    </row>
    <row r="119" spans="1:22" s="427" customFormat="1" ht="12" hidden="1" customHeight="1" x14ac:dyDescent="0.2">
      <c r="A119" s="424"/>
      <c r="B119" s="423"/>
      <c r="C119" s="423"/>
      <c r="D119" s="424"/>
      <c r="E119" s="424"/>
      <c r="F119" s="424"/>
      <c r="G119" s="424"/>
      <c r="H119" s="434"/>
      <c r="I119" s="403"/>
      <c r="J119" s="403"/>
      <c r="K119" s="403"/>
      <c r="L119" s="403"/>
      <c r="M119" s="403"/>
      <c r="N119" s="403"/>
      <c r="O119" s="403"/>
      <c r="P119" s="403"/>
      <c r="Q119" s="428"/>
      <c r="R119" s="403"/>
      <c r="S119" s="403"/>
      <c r="T119" s="403">
        <v>22100</v>
      </c>
      <c r="U119" s="429">
        <v>339</v>
      </c>
    </row>
    <row r="120" spans="1:22" s="427" customFormat="1" ht="12" hidden="1" customHeight="1" x14ac:dyDescent="0.2">
      <c r="A120" s="424"/>
      <c r="B120" s="423"/>
      <c r="C120" s="423"/>
      <c r="D120" s="424"/>
      <c r="E120" s="424"/>
      <c r="F120" s="424"/>
      <c r="G120" s="424"/>
      <c r="H120" s="434"/>
      <c r="I120" s="403"/>
      <c r="J120" s="403"/>
      <c r="K120" s="403"/>
      <c r="L120" s="403"/>
      <c r="M120" s="403"/>
      <c r="N120" s="403"/>
      <c r="O120" s="403"/>
      <c r="P120" s="403"/>
      <c r="Q120" s="428"/>
      <c r="R120" s="403"/>
      <c r="S120" s="403"/>
      <c r="T120" s="403">
        <v>22100</v>
      </c>
      <c r="U120" s="429"/>
    </row>
    <row r="121" spans="1:22" s="427" customFormat="1" ht="12" hidden="1" customHeight="1" x14ac:dyDescent="0.2">
      <c r="A121" s="424"/>
      <c r="B121" s="423"/>
      <c r="C121" s="423"/>
      <c r="D121" s="424"/>
      <c r="E121" s="424"/>
      <c r="F121" s="424"/>
      <c r="G121" s="424"/>
      <c r="H121" s="434"/>
      <c r="I121" s="403"/>
      <c r="J121" s="403"/>
      <c r="K121" s="403"/>
      <c r="L121" s="403"/>
      <c r="M121" s="403"/>
      <c r="N121" s="403"/>
      <c r="O121" s="403"/>
      <c r="P121" s="403"/>
      <c r="Q121" s="428"/>
      <c r="R121" s="403"/>
      <c r="S121" s="403"/>
      <c r="T121" s="403">
        <v>22100</v>
      </c>
      <c r="U121" s="429"/>
    </row>
    <row r="122" spans="1:22" s="427" customFormat="1" ht="12" hidden="1" customHeight="1" x14ac:dyDescent="0.2">
      <c r="A122" s="424"/>
      <c r="B122" s="423"/>
      <c r="C122" s="423"/>
      <c r="D122" s="424"/>
      <c r="E122" s="424"/>
      <c r="F122" s="424"/>
      <c r="G122" s="424"/>
      <c r="H122" s="434"/>
      <c r="I122" s="403"/>
      <c r="J122" s="403"/>
      <c r="K122" s="403"/>
      <c r="L122" s="403"/>
      <c r="M122" s="403"/>
      <c r="N122" s="403"/>
      <c r="O122" s="403"/>
      <c r="P122" s="403"/>
      <c r="Q122" s="428"/>
      <c r="R122" s="403"/>
      <c r="S122" s="403"/>
      <c r="T122" s="403">
        <v>22100</v>
      </c>
      <c r="U122" s="429"/>
    </row>
    <row r="123" spans="1:22" s="427" customFormat="1" ht="12" hidden="1" customHeight="1" x14ac:dyDescent="0.2">
      <c r="A123" s="424"/>
      <c r="B123" s="423"/>
      <c r="C123" s="423"/>
      <c r="D123" s="424"/>
      <c r="E123" s="424"/>
      <c r="F123" s="424"/>
      <c r="G123" s="424"/>
      <c r="H123" s="434"/>
      <c r="I123" s="403"/>
      <c r="J123" s="403"/>
      <c r="K123" s="403"/>
      <c r="L123" s="403"/>
      <c r="M123" s="403"/>
      <c r="N123" s="403"/>
      <c r="O123" s="403"/>
      <c r="P123" s="403"/>
      <c r="Q123" s="428"/>
      <c r="R123" s="403"/>
      <c r="S123" s="403"/>
      <c r="T123" s="403">
        <v>22100</v>
      </c>
      <c r="U123" s="429"/>
    </row>
    <row r="124" spans="1:22" s="427" customFormat="1" ht="12" hidden="1" customHeight="1" x14ac:dyDescent="0.2">
      <c r="A124" s="424"/>
      <c r="B124" s="423"/>
      <c r="C124" s="423"/>
      <c r="D124" s="424"/>
      <c r="E124" s="424"/>
      <c r="F124" s="424"/>
      <c r="G124" s="424"/>
      <c r="H124" s="434"/>
      <c r="I124" s="403"/>
      <c r="J124" s="403"/>
      <c r="K124" s="403"/>
      <c r="L124" s="403"/>
      <c r="M124" s="403"/>
      <c r="N124" s="403"/>
      <c r="O124" s="403"/>
      <c r="P124" s="403"/>
      <c r="Q124" s="428"/>
      <c r="R124" s="403"/>
      <c r="S124" s="403"/>
      <c r="T124" s="451">
        <v>22100</v>
      </c>
      <c r="U124" s="429"/>
      <c r="V124" s="427" t="s">
        <v>354</v>
      </c>
    </row>
    <row r="125" spans="1:22" s="427" customFormat="1" ht="12" hidden="1" customHeight="1" x14ac:dyDescent="0.2">
      <c r="A125" s="424"/>
      <c r="B125" s="423"/>
      <c r="C125" s="423"/>
      <c r="D125" s="424"/>
      <c r="E125" s="424"/>
      <c r="F125" s="424"/>
      <c r="G125" s="424"/>
      <c r="H125" s="434"/>
      <c r="I125" s="403"/>
      <c r="J125" s="403"/>
      <c r="K125" s="403"/>
      <c r="L125" s="403"/>
      <c r="M125" s="403"/>
      <c r="N125" s="403"/>
      <c r="O125" s="403"/>
      <c r="P125" s="403"/>
      <c r="Q125" s="428"/>
      <c r="R125" s="403"/>
      <c r="S125" s="403"/>
      <c r="T125" s="403">
        <v>22100</v>
      </c>
      <c r="U125" s="429"/>
    </row>
    <row r="126" spans="1:22" s="427" customFormat="1" ht="12" hidden="1" customHeight="1" x14ac:dyDescent="0.2">
      <c r="A126" s="424"/>
      <c r="B126" s="423"/>
      <c r="C126" s="423"/>
      <c r="D126" s="424"/>
      <c r="E126" s="424"/>
      <c r="F126" s="424"/>
      <c r="G126" s="424"/>
      <c r="H126" s="434"/>
      <c r="I126" s="403"/>
      <c r="J126" s="403"/>
      <c r="K126" s="403"/>
      <c r="L126" s="403"/>
      <c r="M126" s="403"/>
      <c r="N126" s="403"/>
      <c r="O126" s="403"/>
      <c r="P126" s="403"/>
      <c r="Q126" s="428"/>
      <c r="R126" s="403"/>
      <c r="S126" s="403"/>
      <c r="T126" s="403">
        <v>20400</v>
      </c>
      <c r="U126" s="429"/>
    </row>
    <row r="127" spans="1:22" s="427" customFormat="1" ht="12" hidden="1" customHeight="1" x14ac:dyDescent="0.2">
      <c r="A127" s="424"/>
      <c r="B127" s="423"/>
      <c r="C127" s="423"/>
      <c r="D127" s="424"/>
      <c r="E127" s="424"/>
      <c r="F127" s="424"/>
      <c r="G127" s="424"/>
      <c r="H127" s="434"/>
      <c r="I127" s="403"/>
      <c r="J127" s="403"/>
      <c r="K127" s="403"/>
      <c r="L127" s="403"/>
      <c r="M127" s="403"/>
      <c r="N127" s="403"/>
      <c r="O127" s="403"/>
      <c r="P127" s="403"/>
      <c r="Q127" s="428"/>
      <c r="R127" s="403"/>
      <c r="S127" s="403"/>
      <c r="T127" s="403">
        <v>22100</v>
      </c>
      <c r="U127" s="429"/>
    </row>
    <row r="128" spans="1:22" s="427" customFormat="1" ht="12" hidden="1" customHeight="1" x14ac:dyDescent="0.2">
      <c r="A128" s="424"/>
      <c r="B128" s="423"/>
      <c r="C128" s="423"/>
      <c r="D128" s="424"/>
      <c r="E128" s="424"/>
      <c r="F128" s="424"/>
      <c r="G128" s="424"/>
      <c r="H128" s="434"/>
      <c r="I128" s="403"/>
      <c r="J128" s="403"/>
      <c r="K128" s="403"/>
      <c r="L128" s="403"/>
      <c r="M128" s="403"/>
      <c r="N128" s="403"/>
      <c r="O128" s="403"/>
      <c r="P128" s="403"/>
      <c r="Q128" s="428"/>
      <c r="R128" s="403"/>
      <c r="S128" s="403"/>
      <c r="T128" s="403">
        <v>30600</v>
      </c>
      <c r="U128" s="429"/>
    </row>
    <row r="129" spans="1:21" s="427" customFormat="1" ht="12" hidden="1" customHeight="1" x14ac:dyDescent="0.2">
      <c r="A129" s="424"/>
      <c r="B129" s="423"/>
      <c r="C129" s="423"/>
      <c r="D129" s="424"/>
      <c r="E129" s="424"/>
      <c r="F129" s="424"/>
      <c r="G129" s="424"/>
      <c r="H129" s="434"/>
      <c r="I129" s="403"/>
      <c r="J129" s="403"/>
      <c r="K129" s="403"/>
      <c r="L129" s="403"/>
      <c r="M129" s="403"/>
      <c r="N129" s="403"/>
      <c r="O129" s="403"/>
      <c r="P129" s="403"/>
      <c r="Q129" s="428"/>
      <c r="R129" s="403"/>
      <c r="S129" s="403"/>
      <c r="T129" s="403">
        <v>22100</v>
      </c>
      <c r="U129" s="429"/>
    </row>
    <row r="130" spans="1:21" s="427" customFormat="1" ht="12" hidden="1" customHeight="1" x14ac:dyDescent="0.2">
      <c r="A130" s="424"/>
      <c r="B130" s="423"/>
      <c r="C130" s="423"/>
      <c r="D130" s="424"/>
      <c r="E130" s="424"/>
      <c r="F130" s="424"/>
      <c r="G130" s="424"/>
      <c r="H130" s="434"/>
      <c r="I130" s="403"/>
      <c r="J130" s="403"/>
      <c r="K130" s="403"/>
      <c r="L130" s="403"/>
      <c r="M130" s="403"/>
      <c r="N130" s="403"/>
      <c r="O130" s="403"/>
      <c r="P130" s="403"/>
      <c r="Q130" s="428"/>
      <c r="R130" s="403"/>
      <c r="S130" s="403"/>
      <c r="T130" s="403">
        <v>22100</v>
      </c>
      <c r="U130" s="429"/>
    </row>
    <row r="131" spans="1:21" s="427" customFormat="1" ht="12" hidden="1" customHeight="1" x14ac:dyDescent="0.2">
      <c r="A131" s="424"/>
      <c r="B131" s="423"/>
      <c r="C131" s="423"/>
      <c r="D131" s="424"/>
      <c r="E131" s="424"/>
      <c r="F131" s="424"/>
      <c r="G131" s="424"/>
      <c r="H131" s="434"/>
      <c r="I131" s="403"/>
      <c r="J131" s="403"/>
      <c r="K131" s="403"/>
      <c r="L131" s="403"/>
      <c r="M131" s="403"/>
      <c r="N131" s="403"/>
      <c r="O131" s="403"/>
      <c r="P131" s="403"/>
      <c r="Q131" s="428"/>
      <c r="R131" s="403"/>
      <c r="S131" s="403"/>
      <c r="T131" s="403">
        <v>22100</v>
      </c>
      <c r="U131" s="429"/>
    </row>
    <row r="132" spans="1:21" s="427" customFormat="1" ht="12" hidden="1" customHeight="1" x14ac:dyDescent="0.2">
      <c r="A132" s="424"/>
      <c r="B132" s="423"/>
      <c r="C132" s="423"/>
      <c r="D132" s="424"/>
      <c r="E132" s="424"/>
      <c r="F132" s="424"/>
      <c r="G132" s="424"/>
      <c r="H132" s="434"/>
      <c r="I132" s="403"/>
      <c r="J132" s="403"/>
      <c r="K132" s="403"/>
      <c r="L132" s="403"/>
      <c r="M132" s="403"/>
      <c r="N132" s="403"/>
      <c r="O132" s="403"/>
      <c r="P132" s="403"/>
      <c r="Q132" s="428"/>
      <c r="R132" s="403"/>
      <c r="S132" s="403"/>
      <c r="T132" s="403">
        <v>20400</v>
      </c>
      <c r="U132" s="429"/>
    </row>
    <row r="133" spans="1:21" s="427" customFormat="1" ht="12" hidden="1" customHeight="1" x14ac:dyDescent="0.2">
      <c r="A133" s="424"/>
      <c r="B133" s="423"/>
      <c r="C133" s="423"/>
      <c r="D133" s="424"/>
      <c r="E133" s="424"/>
      <c r="F133" s="424"/>
      <c r="G133" s="424"/>
      <c r="H133" s="434"/>
      <c r="I133" s="403"/>
      <c r="J133" s="403"/>
      <c r="K133" s="403"/>
      <c r="L133" s="403"/>
      <c r="M133" s="403"/>
      <c r="N133" s="403"/>
      <c r="O133" s="403"/>
      <c r="P133" s="403"/>
      <c r="Q133" s="428"/>
      <c r="R133" s="403"/>
      <c r="S133" s="403"/>
      <c r="T133" s="403">
        <v>22100</v>
      </c>
      <c r="U133" s="429"/>
    </row>
    <row r="134" spans="1:21" s="427" customFormat="1" ht="12" hidden="1" customHeight="1" x14ac:dyDescent="0.2">
      <c r="A134" s="424"/>
      <c r="B134" s="423"/>
      <c r="C134" s="423"/>
      <c r="D134" s="424"/>
      <c r="E134" s="424"/>
      <c r="F134" s="424"/>
      <c r="G134" s="424"/>
      <c r="H134" s="434"/>
      <c r="I134" s="403"/>
      <c r="J134" s="403"/>
      <c r="K134" s="403"/>
      <c r="L134" s="403"/>
      <c r="M134" s="403"/>
      <c r="N134" s="403"/>
      <c r="O134" s="403"/>
      <c r="P134" s="403"/>
      <c r="Q134" s="428"/>
      <c r="R134" s="403"/>
      <c r="S134" s="403"/>
      <c r="T134" s="403">
        <v>22100</v>
      </c>
      <c r="U134" s="429"/>
    </row>
    <row r="135" spans="1:21" s="427" customFormat="1" ht="12" hidden="1" customHeight="1" x14ac:dyDescent="0.2">
      <c r="A135" s="424"/>
      <c r="B135" s="423"/>
      <c r="C135" s="423"/>
      <c r="D135" s="424"/>
      <c r="E135" s="424"/>
      <c r="F135" s="424"/>
      <c r="G135" s="424"/>
      <c r="H135" s="434"/>
      <c r="I135" s="403"/>
      <c r="J135" s="403"/>
      <c r="K135" s="403"/>
      <c r="L135" s="403"/>
      <c r="M135" s="403"/>
      <c r="N135" s="403"/>
      <c r="O135" s="403"/>
      <c r="P135" s="403"/>
      <c r="Q135" s="428"/>
      <c r="R135" s="403"/>
      <c r="S135" s="403"/>
      <c r="T135" s="403">
        <v>22100</v>
      </c>
      <c r="U135" s="429"/>
    </row>
    <row r="136" spans="1:21" s="427" customFormat="1" ht="12" hidden="1" customHeight="1" x14ac:dyDescent="0.2">
      <c r="A136" s="424"/>
      <c r="B136" s="423"/>
      <c r="C136" s="423"/>
      <c r="D136" s="424"/>
      <c r="E136" s="424"/>
      <c r="F136" s="424"/>
      <c r="G136" s="424"/>
      <c r="H136" s="434"/>
      <c r="I136" s="403"/>
      <c r="J136" s="403"/>
      <c r="K136" s="403"/>
      <c r="L136" s="403"/>
      <c r="M136" s="403"/>
      <c r="N136" s="403"/>
      <c r="O136" s="403"/>
      <c r="P136" s="403"/>
      <c r="Q136" s="428"/>
      <c r="R136" s="403"/>
      <c r="S136" s="403"/>
      <c r="T136" s="403">
        <v>22100</v>
      </c>
      <c r="U136" s="429"/>
    </row>
    <row r="137" spans="1:21" s="427" customFormat="1" ht="12" hidden="1" customHeight="1" x14ac:dyDescent="0.2">
      <c r="A137" s="424"/>
      <c r="B137" s="423"/>
      <c r="C137" s="423"/>
      <c r="D137" s="424"/>
      <c r="E137" s="424"/>
      <c r="F137" s="424"/>
      <c r="G137" s="424"/>
      <c r="H137" s="434"/>
      <c r="I137" s="403"/>
      <c r="J137" s="403"/>
      <c r="K137" s="403"/>
      <c r="L137" s="403"/>
      <c r="M137" s="403"/>
      <c r="N137" s="403"/>
      <c r="O137" s="403"/>
      <c r="P137" s="403"/>
      <c r="Q137" s="428"/>
      <c r="R137" s="403"/>
      <c r="S137" s="403"/>
      <c r="T137" s="403">
        <v>22100</v>
      </c>
      <c r="U137" s="429"/>
    </row>
    <row r="138" spans="1:21" s="427" customFormat="1" ht="12" hidden="1" customHeight="1" x14ac:dyDescent="0.2">
      <c r="A138" s="424"/>
      <c r="B138" s="423"/>
      <c r="C138" s="423"/>
      <c r="D138" s="424"/>
      <c r="E138" s="424"/>
      <c r="F138" s="424"/>
      <c r="G138" s="424"/>
      <c r="H138" s="434"/>
      <c r="I138" s="403"/>
      <c r="J138" s="403"/>
      <c r="K138" s="403"/>
      <c r="L138" s="403"/>
      <c r="M138" s="403"/>
      <c r="N138" s="403"/>
      <c r="O138" s="403"/>
      <c r="P138" s="403"/>
      <c r="Q138" s="428"/>
      <c r="R138" s="403"/>
      <c r="S138" s="403"/>
      <c r="T138" s="403">
        <v>22100</v>
      </c>
      <c r="U138" s="429"/>
    </row>
    <row r="139" spans="1:21" s="427" customFormat="1" ht="12" hidden="1" customHeight="1" x14ac:dyDescent="0.2">
      <c r="A139" s="424"/>
      <c r="B139" s="423"/>
      <c r="C139" s="423"/>
      <c r="D139" s="424"/>
      <c r="E139" s="424"/>
      <c r="F139" s="424"/>
      <c r="G139" s="424"/>
      <c r="H139" s="434"/>
      <c r="I139" s="403"/>
      <c r="J139" s="403"/>
      <c r="K139" s="403"/>
      <c r="L139" s="403"/>
      <c r="M139" s="403"/>
      <c r="N139" s="403"/>
      <c r="O139" s="403"/>
      <c r="P139" s="403"/>
      <c r="Q139" s="428"/>
      <c r="R139" s="403"/>
      <c r="S139" s="403"/>
      <c r="T139" s="403">
        <v>22100</v>
      </c>
      <c r="U139" s="429"/>
    </row>
    <row r="140" spans="1:21" s="427" customFormat="1" ht="12" hidden="1" customHeight="1" x14ac:dyDescent="0.2">
      <c r="A140" s="424"/>
      <c r="B140" s="423"/>
      <c r="C140" s="423"/>
      <c r="D140" s="424"/>
      <c r="E140" s="424"/>
      <c r="F140" s="424"/>
      <c r="G140" s="424"/>
      <c r="H140" s="434"/>
      <c r="I140" s="403"/>
      <c r="J140" s="403"/>
      <c r="K140" s="403"/>
      <c r="L140" s="403"/>
      <c r="M140" s="403"/>
      <c r="N140" s="403"/>
      <c r="O140" s="403"/>
      <c r="P140" s="403"/>
      <c r="Q140" s="428"/>
      <c r="R140" s="403"/>
      <c r="S140" s="403"/>
      <c r="T140" s="403">
        <v>22100</v>
      </c>
      <c r="U140" s="429"/>
    </row>
    <row r="141" spans="1:21" s="427" customFormat="1" ht="12" hidden="1" customHeight="1" x14ac:dyDescent="0.2">
      <c r="A141" s="424"/>
      <c r="B141" s="423"/>
      <c r="C141" s="423"/>
      <c r="D141" s="424"/>
      <c r="E141" s="424"/>
      <c r="F141" s="424"/>
      <c r="G141" s="424"/>
      <c r="H141" s="434"/>
      <c r="I141" s="403"/>
      <c r="J141" s="403"/>
      <c r="K141" s="403"/>
      <c r="L141" s="403"/>
      <c r="M141" s="403"/>
      <c r="N141" s="403"/>
      <c r="O141" s="403"/>
      <c r="P141" s="403"/>
      <c r="Q141" s="428"/>
      <c r="R141" s="403"/>
      <c r="S141" s="403"/>
      <c r="T141" s="403">
        <v>22100</v>
      </c>
      <c r="U141" s="429"/>
    </row>
    <row r="142" spans="1:21" s="427" customFormat="1" ht="12" hidden="1" customHeight="1" x14ac:dyDescent="0.2">
      <c r="A142" s="424"/>
      <c r="B142" s="423"/>
      <c r="C142" s="423"/>
      <c r="D142" s="424"/>
      <c r="E142" s="424"/>
      <c r="F142" s="424"/>
      <c r="G142" s="424"/>
      <c r="H142" s="434"/>
      <c r="I142" s="403"/>
      <c r="J142" s="403"/>
      <c r="K142" s="403"/>
      <c r="L142" s="403"/>
      <c r="M142" s="403"/>
      <c r="N142" s="403"/>
      <c r="O142" s="403"/>
      <c r="P142" s="403"/>
      <c r="Q142" s="428"/>
      <c r="R142" s="403"/>
      <c r="S142" s="403"/>
      <c r="T142" s="403">
        <v>22100</v>
      </c>
      <c r="U142" s="429"/>
    </row>
    <row r="143" spans="1:21" s="427" customFormat="1" ht="12" hidden="1" customHeight="1" x14ac:dyDescent="0.2">
      <c r="A143" s="424"/>
      <c r="B143" s="423"/>
      <c r="C143" s="423"/>
      <c r="D143" s="424"/>
      <c r="E143" s="424"/>
      <c r="F143" s="424"/>
      <c r="G143" s="424"/>
      <c r="H143" s="434"/>
      <c r="I143" s="403"/>
      <c r="J143" s="403"/>
      <c r="K143" s="403"/>
      <c r="L143" s="403"/>
      <c r="M143" s="403"/>
      <c r="N143" s="403"/>
      <c r="O143" s="403"/>
      <c r="P143" s="403"/>
      <c r="Q143" s="428"/>
      <c r="R143" s="403"/>
      <c r="S143" s="403"/>
      <c r="T143" s="403">
        <v>22100</v>
      </c>
      <c r="U143" s="429"/>
    </row>
    <row r="144" spans="1:21" s="427" customFormat="1" ht="12" hidden="1" customHeight="1" x14ac:dyDescent="0.2">
      <c r="A144" s="424"/>
      <c r="B144" s="423"/>
      <c r="C144" s="423"/>
      <c r="D144" s="424"/>
      <c r="E144" s="424"/>
      <c r="F144" s="424"/>
      <c r="G144" s="424"/>
      <c r="H144" s="434"/>
      <c r="I144" s="403"/>
      <c r="J144" s="403"/>
      <c r="K144" s="403"/>
      <c r="L144" s="403"/>
      <c r="M144" s="403"/>
      <c r="N144" s="403"/>
      <c r="O144" s="403"/>
      <c r="P144" s="403"/>
      <c r="Q144" s="428"/>
      <c r="R144" s="403"/>
      <c r="S144" s="403"/>
      <c r="T144" s="403">
        <v>30600</v>
      </c>
      <c r="U144" s="429"/>
    </row>
    <row r="145" spans="1:21" s="427" customFormat="1" ht="12" hidden="1" customHeight="1" x14ac:dyDescent="0.2">
      <c r="A145" s="424"/>
      <c r="B145" s="423"/>
      <c r="C145" s="423"/>
      <c r="D145" s="424"/>
      <c r="E145" s="424"/>
      <c r="F145" s="424"/>
      <c r="G145" s="424"/>
      <c r="H145" s="434"/>
      <c r="I145" s="403"/>
      <c r="J145" s="403"/>
      <c r="K145" s="403"/>
      <c r="L145" s="403"/>
      <c r="M145" s="403"/>
      <c r="N145" s="403"/>
      <c r="O145" s="403"/>
      <c r="P145" s="403"/>
      <c r="Q145" s="428"/>
      <c r="R145" s="403"/>
      <c r="S145" s="403"/>
      <c r="T145" s="403">
        <v>20400</v>
      </c>
      <c r="U145" s="429"/>
    </row>
    <row r="146" spans="1:21" s="427" customFormat="1" ht="12" hidden="1" customHeight="1" x14ac:dyDescent="0.2">
      <c r="A146" s="424"/>
      <c r="B146" s="423"/>
      <c r="C146" s="423"/>
      <c r="D146" s="424"/>
      <c r="E146" s="424"/>
      <c r="F146" s="424"/>
      <c r="G146" s="424"/>
      <c r="H146" s="434"/>
      <c r="I146" s="403"/>
      <c r="J146" s="403"/>
      <c r="K146" s="403"/>
      <c r="L146" s="403"/>
      <c r="M146" s="403"/>
      <c r="N146" s="403"/>
      <c r="O146" s="403"/>
      <c r="P146" s="403"/>
      <c r="Q146" s="428"/>
      <c r="R146" s="403"/>
      <c r="S146" s="403"/>
      <c r="T146" s="403">
        <v>22100</v>
      </c>
      <c r="U146" s="429"/>
    </row>
    <row r="147" spans="1:21" s="427" customFormat="1" ht="12" hidden="1" customHeight="1" x14ac:dyDescent="0.2">
      <c r="A147" s="424"/>
      <c r="B147" s="423"/>
      <c r="C147" s="423"/>
      <c r="D147" s="424"/>
      <c r="E147" s="424"/>
      <c r="F147" s="424"/>
      <c r="G147" s="424"/>
      <c r="H147" s="434"/>
      <c r="I147" s="403"/>
      <c r="J147" s="403"/>
      <c r="K147" s="403"/>
      <c r="L147" s="403"/>
      <c r="M147" s="403"/>
      <c r="N147" s="403"/>
      <c r="O147" s="403"/>
      <c r="P147" s="403"/>
      <c r="Q147" s="428"/>
      <c r="R147" s="403"/>
      <c r="S147" s="403"/>
      <c r="T147" s="403">
        <v>22100</v>
      </c>
      <c r="U147" s="429"/>
    </row>
    <row r="148" spans="1:21" s="427" customFormat="1" ht="12" hidden="1" customHeight="1" x14ac:dyDescent="0.2">
      <c r="A148" s="424"/>
      <c r="B148" s="423"/>
      <c r="C148" s="423"/>
      <c r="D148" s="424"/>
      <c r="E148" s="424"/>
      <c r="F148" s="424"/>
      <c r="G148" s="424"/>
      <c r="H148" s="434"/>
      <c r="I148" s="403"/>
      <c r="J148" s="403"/>
      <c r="K148" s="403"/>
      <c r="L148" s="403"/>
      <c r="M148" s="403"/>
      <c r="N148" s="403"/>
      <c r="O148" s="403"/>
      <c r="P148" s="403"/>
      <c r="Q148" s="428"/>
      <c r="R148" s="403"/>
      <c r="S148" s="403"/>
      <c r="T148" s="403">
        <v>22100</v>
      </c>
      <c r="U148" s="429"/>
    </row>
    <row r="149" spans="1:21" s="427" customFormat="1" ht="12" hidden="1" customHeight="1" x14ac:dyDescent="0.2">
      <c r="A149" s="424"/>
      <c r="B149" s="423"/>
      <c r="C149" s="423"/>
      <c r="D149" s="424"/>
      <c r="E149" s="424"/>
      <c r="F149" s="424"/>
      <c r="G149" s="424"/>
      <c r="H149" s="434"/>
      <c r="I149" s="403"/>
      <c r="J149" s="403"/>
      <c r="K149" s="403"/>
      <c r="L149" s="403"/>
      <c r="M149" s="403"/>
      <c r="N149" s="403"/>
      <c r="O149" s="403"/>
      <c r="P149" s="403"/>
      <c r="Q149" s="428"/>
      <c r="R149" s="403"/>
      <c r="S149" s="403"/>
      <c r="T149" s="403">
        <v>22100</v>
      </c>
      <c r="U149" s="429"/>
    </row>
    <row r="150" spans="1:21" s="427" customFormat="1" ht="12" hidden="1" customHeight="1" x14ac:dyDescent="0.2">
      <c r="A150" s="424"/>
      <c r="B150" s="423"/>
      <c r="C150" s="423"/>
      <c r="D150" s="424"/>
      <c r="E150" s="424"/>
      <c r="F150" s="424"/>
      <c r="G150" s="424"/>
      <c r="H150" s="434"/>
      <c r="I150" s="403"/>
      <c r="J150" s="403"/>
      <c r="K150" s="403"/>
      <c r="L150" s="403"/>
      <c r="M150" s="403"/>
      <c r="N150" s="403"/>
      <c r="O150" s="403"/>
      <c r="P150" s="403"/>
      <c r="Q150" s="428"/>
      <c r="R150" s="403"/>
      <c r="S150" s="403"/>
      <c r="T150" s="403">
        <v>22100</v>
      </c>
      <c r="U150" s="429"/>
    </row>
    <row r="151" spans="1:21" s="427" customFormat="1" ht="12" hidden="1" customHeight="1" x14ac:dyDescent="0.2">
      <c r="A151" s="424"/>
      <c r="B151" s="423"/>
      <c r="C151" s="423"/>
      <c r="D151" s="424"/>
      <c r="E151" s="424"/>
      <c r="F151" s="424"/>
      <c r="G151" s="424"/>
      <c r="H151" s="434"/>
      <c r="I151" s="403"/>
      <c r="J151" s="403"/>
      <c r="K151" s="403"/>
      <c r="L151" s="403"/>
      <c r="M151" s="403"/>
      <c r="N151" s="403"/>
      <c r="O151" s="403"/>
      <c r="P151" s="403"/>
      <c r="Q151" s="428"/>
      <c r="R151" s="403"/>
      <c r="S151" s="403"/>
      <c r="T151" s="403">
        <v>22100</v>
      </c>
      <c r="U151" s="429"/>
    </row>
    <row r="152" spans="1:21" s="427" customFormat="1" ht="12" hidden="1" customHeight="1" x14ac:dyDescent="0.2">
      <c r="A152" s="424"/>
      <c r="B152" s="423"/>
      <c r="C152" s="423"/>
      <c r="D152" s="424"/>
      <c r="E152" s="424"/>
      <c r="F152" s="424"/>
      <c r="G152" s="424"/>
      <c r="H152" s="434"/>
      <c r="I152" s="403"/>
      <c r="J152" s="403"/>
      <c r="K152" s="403"/>
      <c r="L152" s="403"/>
      <c r="M152" s="403"/>
      <c r="N152" s="403"/>
      <c r="O152" s="403"/>
      <c r="P152" s="403"/>
      <c r="Q152" s="428"/>
      <c r="R152" s="403"/>
      <c r="S152" s="403"/>
      <c r="T152" s="403">
        <v>20400</v>
      </c>
      <c r="U152" s="429"/>
    </row>
    <row r="153" spans="1:21" s="427" customFormat="1" ht="12" hidden="1" customHeight="1" x14ac:dyDescent="0.2">
      <c r="A153" s="424"/>
      <c r="B153" s="423"/>
      <c r="C153" s="423"/>
      <c r="D153" s="424"/>
      <c r="E153" s="424"/>
      <c r="F153" s="424"/>
      <c r="G153" s="424"/>
      <c r="H153" s="434"/>
      <c r="I153" s="403"/>
      <c r="J153" s="403"/>
      <c r="K153" s="403"/>
      <c r="L153" s="403"/>
      <c r="M153" s="403"/>
      <c r="N153" s="403"/>
      <c r="O153" s="403"/>
      <c r="P153" s="403"/>
      <c r="Q153" s="428"/>
      <c r="R153" s="403"/>
      <c r="S153" s="403"/>
      <c r="T153" s="403">
        <v>22100</v>
      </c>
      <c r="U153" s="429"/>
    </row>
    <row r="154" spans="1:21" s="427" customFormat="1" ht="12" hidden="1" customHeight="1" x14ac:dyDescent="0.2">
      <c r="A154" s="424"/>
      <c r="B154" s="423"/>
      <c r="C154" s="423"/>
      <c r="D154" s="424"/>
      <c r="E154" s="424"/>
      <c r="F154" s="424"/>
      <c r="G154" s="424"/>
      <c r="H154" s="434"/>
      <c r="I154" s="403"/>
      <c r="J154" s="403"/>
      <c r="K154" s="403"/>
      <c r="L154" s="403"/>
      <c r="M154" s="403"/>
      <c r="N154" s="403"/>
      <c r="O154" s="403"/>
      <c r="P154" s="403"/>
      <c r="Q154" s="428"/>
      <c r="R154" s="403"/>
      <c r="S154" s="403"/>
      <c r="T154" s="403"/>
      <c r="U154" s="429"/>
    </row>
    <row r="155" spans="1:21" s="427" customFormat="1" ht="14.25" hidden="1" customHeight="1" x14ac:dyDescent="0.2">
      <c r="A155" s="424" t="s">
        <v>355</v>
      </c>
      <c r="B155" s="423"/>
      <c r="C155" s="423">
        <f t="shared" si="1"/>
        <v>0</v>
      </c>
      <c r="D155" s="424"/>
      <c r="E155" s="424"/>
      <c r="F155" s="424"/>
      <c r="G155" s="424"/>
      <c r="H155" s="434"/>
      <c r="I155" s="403"/>
      <c r="J155" s="403"/>
      <c r="K155" s="403"/>
      <c r="L155" s="403"/>
      <c r="M155" s="403"/>
      <c r="N155" s="403"/>
      <c r="O155" s="403"/>
      <c r="P155" s="403"/>
      <c r="Q155" s="428"/>
      <c r="R155" s="403"/>
      <c r="S155" s="403"/>
      <c r="T155" s="439"/>
      <c r="U155" s="429"/>
    </row>
    <row r="156" spans="1:21" s="427" customFormat="1" ht="12" hidden="1" customHeight="1" x14ac:dyDescent="0.2">
      <c r="A156" s="424" t="s">
        <v>356</v>
      </c>
      <c r="B156" s="423"/>
      <c r="C156" s="423">
        <f t="shared" si="1"/>
        <v>0</v>
      </c>
      <c r="D156" s="424"/>
      <c r="E156" s="424"/>
      <c r="F156" s="424"/>
      <c r="G156" s="424"/>
      <c r="H156" s="434"/>
      <c r="I156" s="403"/>
      <c r="J156" s="403"/>
      <c r="K156" s="436"/>
      <c r="L156" s="403"/>
      <c r="M156" s="403"/>
      <c r="N156" s="436"/>
      <c r="O156" s="403"/>
      <c r="P156" s="403"/>
      <c r="Q156" s="428"/>
      <c r="R156" s="403"/>
      <c r="S156" s="403"/>
      <c r="T156" s="403"/>
      <c r="U156" s="429"/>
    </row>
    <row r="157" spans="1:21" s="427" customFormat="1" ht="12" hidden="1" customHeight="1" x14ac:dyDescent="0.2">
      <c r="A157" s="424" t="s">
        <v>357</v>
      </c>
      <c r="B157" s="423"/>
      <c r="C157" s="423">
        <f t="shared" si="1"/>
        <v>0</v>
      </c>
      <c r="D157" s="424"/>
      <c r="E157" s="424"/>
      <c r="F157" s="424"/>
      <c r="G157" s="424"/>
      <c r="H157" s="434"/>
      <c r="I157" s="403"/>
      <c r="J157" s="403"/>
      <c r="K157" s="403"/>
      <c r="L157" s="403"/>
      <c r="M157" s="403"/>
      <c r="N157" s="403"/>
      <c r="O157" s="445"/>
      <c r="Q157" s="428"/>
      <c r="R157" s="403"/>
      <c r="S157" s="452"/>
      <c r="T157" s="403"/>
      <c r="U157" s="429"/>
    </row>
    <row r="158" spans="1:21" s="427" customFormat="1" ht="14.25" customHeight="1" x14ac:dyDescent="0.2">
      <c r="A158" s="424" t="s">
        <v>358</v>
      </c>
      <c r="B158" s="423"/>
      <c r="C158" s="423">
        <f>SUM(I158:T158)</f>
        <v>1379601</v>
      </c>
      <c r="D158" s="424"/>
      <c r="E158" s="424"/>
      <c r="F158" s="424"/>
      <c r="G158" s="424"/>
      <c r="H158" s="434"/>
      <c r="I158" s="403"/>
      <c r="J158" s="403"/>
      <c r="K158" s="403"/>
      <c r="L158" s="403"/>
      <c r="M158" s="403"/>
      <c r="N158" s="403"/>
      <c r="O158" s="453"/>
      <c r="P158" s="453"/>
      <c r="Q158" s="444">
        <f>SUM(Q159)</f>
        <v>469601</v>
      </c>
      <c r="R158" s="403"/>
      <c r="S158" s="403"/>
      <c r="T158" s="439">
        <v>910000</v>
      </c>
      <c r="U158" s="429">
        <v>668</v>
      </c>
    </row>
    <row r="159" spans="1:21" s="427" customFormat="1" ht="14.25" hidden="1" customHeight="1" x14ac:dyDescent="0.2">
      <c r="A159" s="424"/>
      <c r="B159" s="423"/>
      <c r="C159" s="423"/>
      <c r="D159" s="424"/>
      <c r="E159" s="424"/>
      <c r="F159" s="424"/>
      <c r="G159" s="424"/>
      <c r="H159" s="434"/>
      <c r="I159" s="403"/>
      <c r="J159" s="403"/>
      <c r="K159" s="403"/>
      <c r="L159" s="403"/>
      <c r="M159" s="403"/>
      <c r="N159" s="403"/>
      <c r="O159" s="453"/>
      <c r="P159" s="453"/>
      <c r="Q159" s="428">
        <v>469601</v>
      </c>
      <c r="R159" s="403"/>
      <c r="S159" s="403"/>
      <c r="T159" s="403"/>
      <c r="U159" s="429"/>
    </row>
    <row r="160" spans="1:21" s="427" customFormat="1" ht="14.25" customHeight="1" x14ac:dyDescent="0.2">
      <c r="A160" s="424" t="s">
        <v>359</v>
      </c>
      <c r="B160" s="423"/>
      <c r="C160" s="423">
        <f t="shared" si="1"/>
        <v>51000</v>
      </c>
      <c r="D160" s="424"/>
      <c r="E160" s="424"/>
      <c r="F160" s="424"/>
      <c r="G160" s="424"/>
      <c r="H160" s="434"/>
      <c r="I160" s="403"/>
      <c r="J160" s="403"/>
      <c r="K160" s="403"/>
      <c r="L160" s="403"/>
      <c r="M160" s="403"/>
      <c r="N160" s="403"/>
      <c r="O160" s="403"/>
      <c r="P160" s="403"/>
      <c r="Q160" s="428"/>
      <c r="R160" s="403"/>
      <c r="S160" s="403"/>
      <c r="T160" s="439">
        <f>6500+12500+8000+8000+8000+8000</f>
        <v>51000</v>
      </c>
      <c r="U160" s="429" t="s">
        <v>360</v>
      </c>
    </row>
    <row r="161" spans="1:21" s="427" customFormat="1" ht="12" hidden="1" customHeight="1" x14ac:dyDescent="0.2">
      <c r="A161" s="424" t="s">
        <v>361</v>
      </c>
      <c r="B161" s="423"/>
      <c r="C161" s="423">
        <f t="shared" si="1"/>
        <v>0</v>
      </c>
      <c r="D161" s="424"/>
      <c r="E161" s="424"/>
      <c r="F161" s="424"/>
      <c r="G161" s="424"/>
      <c r="H161" s="434"/>
      <c r="I161" s="403"/>
      <c r="J161" s="403"/>
      <c r="K161" s="403"/>
      <c r="L161" s="403"/>
      <c r="M161" s="403"/>
      <c r="N161" s="403"/>
      <c r="O161" s="403"/>
      <c r="P161" s="403"/>
      <c r="Q161" s="450"/>
      <c r="R161" s="403"/>
      <c r="S161" s="436"/>
      <c r="T161" s="442"/>
      <c r="U161" s="429"/>
    </row>
    <row r="162" spans="1:21" s="427" customFormat="1" x14ac:dyDescent="0.2">
      <c r="A162" s="430" t="s">
        <v>362</v>
      </c>
      <c r="B162" s="431">
        <f>SUM(B100:B161)</f>
        <v>1620100</v>
      </c>
      <c r="C162" s="431">
        <f>SUM(C29:C161)</f>
        <v>6044603.4499999993</v>
      </c>
      <c r="D162" s="425"/>
      <c r="E162" s="425"/>
      <c r="F162" s="432"/>
      <c r="G162" s="425"/>
      <c r="H162" s="434"/>
      <c r="I162" s="403"/>
      <c r="J162" s="403"/>
      <c r="K162" s="403"/>
      <c r="L162" s="403"/>
      <c r="N162" s="403"/>
      <c r="O162" s="403"/>
      <c r="P162" s="403"/>
      <c r="Q162" s="428"/>
      <c r="R162" s="403"/>
      <c r="S162" s="403"/>
      <c r="U162" s="429"/>
    </row>
    <row r="163" spans="1:21" s="427" customFormat="1" x14ac:dyDescent="0.2">
      <c r="A163" s="430" t="s">
        <v>363</v>
      </c>
      <c r="B163" s="431">
        <f>+B26-B162</f>
        <v>11195351.880000001</v>
      </c>
      <c r="C163" s="431">
        <f>+C26-C162</f>
        <v>86532675.709999979</v>
      </c>
      <c r="D163" s="430"/>
      <c r="E163" s="430"/>
      <c r="F163" s="432"/>
      <c r="G163" s="432">
        <f>+G26-C162-B162</f>
        <v>97728027.590000004</v>
      </c>
      <c r="H163" s="433"/>
      <c r="I163" s="403"/>
      <c r="J163" s="403"/>
      <c r="K163" s="403"/>
      <c r="L163" s="403"/>
      <c r="M163" s="403"/>
      <c r="N163" s="403"/>
      <c r="O163" s="403"/>
      <c r="P163" s="403"/>
      <c r="Q163" s="428"/>
      <c r="R163" s="403"/>
      <c r="S163" s="403"/>
      <c r="T163" s="403"/>
      <c r="U163" s="429"/>
    </row>
    <row r="164" spans="1:21" s="427" customFormat="1" hidden="1" x14ac:dyDescent="0.2">
      <c r="A164" s="454"/>
      <c r="B164" s="455"/>
      <c r="C164" s="455"/>
      <c r="D164" s="454"/>
      <c r="E164" s="454"/>
      <c r="F164" s="433"/>
      <c r="G164" s="433"/>
      <c r="H164" s="433"/>
      <c r="I164" s="403"/>
      <c r="J164" s="403"/>
      <c r="K164" s="403"/>
      <c r="L164" s="403"/>
      <c r="M164" s="403"/>
      <c r="N164" s="403"/>
      <c r="O164" s="403"/>
      <c r="P164" s="403"/>
      <c r="Q164" s="428"/>
      <c r="R164" s="403"/>
      <c r="S164" s="403"/>
      <c r="T164" s="403"/>
      <c r="U164" s="429"/>
    </row>
    <row r="165" spans="1:21" s="427" customFormat="1" x14ac:dyDescent="0.2">
      <c r="A165" s="454"/>
      <c r="B165" s="455"/>
      <c r="C165" s="455"/>
      <c r="D165" s="454"/>
      <c r="E165" s="454"/>
      <c r="F165" s="433"/>
      <c r="G165" s="433"/>
      <c r="H165" s="433"/>
      <c r="I165" s="403"/>
      <c r="J165" s="403"/>
      <c r="K165" s="403"/>
      <c r="L165" s="403"/>
      <c r="M165" s="403"/>
      <c r="N165" s="403"/>
      <c r="O165" s="403"/>
      <c r="P165" s="403"/>
      <c r="Q165" s="428"/>
      <c r="R165" s="403"/>
      <c r="S165" s="403"/>
      <c r="T165" s="403"/>
      <c r="U165" s="429"/>
    </row>
    <row r="166" spans="1:21" x14ac:dyDescent="0.2">
      <c r="A166" s="401" t="s">
        <v>364</v>
      </c>
      <c r="B166" s="401" t="s">
        <v>365</v>
      </c>
      <c r="E166" s="413" t="s">
        <v>366</v>
      </c>
      <c r="G166" s="456"/>
      <c r="H166" s="456"/>
      <c r="I166" s="416"/>
      <c r="J166" s="416"/>
      <c r="K166" s="416"/>
      <c r="L166" s="416"/>
      <c r="M166" s="416"/>
      <c r="N166" s="416"/>
      <c r="O166" s="416"/>
      <c r="P166" s="416"/>
      <c r="S166" s="416"/>
      <c r="T166" s="416"/>
    </row>
    <row r="167" spans="1:21" x14ac:dyDescent="0.2">
      <c r="B167" s="401"/>
      <c r="N167" s="416"/>
    </row>
    <row r="168" spans="1:21" x14ac:dyDescent="0.2">
      <c r="B168" s="401"/>
      <c r="N168" s="416"/>
    </row>
    <row r="169" spans="1:21" x14ac:dyDescent="0.2">
      <c r="A169" s="396" t="s">
        <v>367</v>
      </c>
      <c r="B169" s="395" t="s">
        <v>226</v>
      </c>
      <c r="C169" s="395"/>
      <c r="D169" s="395"/>
      <c r="E169" s="395" t="s">
        <v>67</v>
      </c>
      <c r="F169" s="395"/>
      <c r="G169" s="395"/>
      <c r="H169" s="396"/>
    </row>
    <row r="170" spans="1:21" x14ac:dyDescent="0.2">
      <c r="A170" s="457" t="s">
        <v>368</v>
      </c>
      <c r="B170" s="458" t="s">
        <v>227</v>
      </c>
      <c r="C170" s="458"/>
      <c r="D170" s="458"/>
      <c r="E170" s="458" t="s">
        <v>69</v>
      </c>
      <c r="F170" s="458"/>
      <c r="G170" s="458"/>
      <c r="H170" s="457"/>
    </row>
    <row r="171" spans="1:21" x14ac:dyDescent="0.2">
      <c r="F171" s="397"/>
    </row>
    <row r="176" spans="1:21" x14ac:dyDescent="0.2">
      <c r="D176" s="397"/>
    </row>
  </sheetData>
  <sheetProtection password="9EB5" sheet="1" objects="1" scenarios="1" selectLockedCells="1" selectUnlockedCells="1"/>
  <mergeCells count="16">
    <mergeCell ref="F8:F10"/>
    <mergeCell ref="G8:G10"/>
    <mergeCell ref="B169:D169"/>
    <mergeCell ref="E169:G169"/>
    <mergeCell ref="B170:D170"/>
    <mergeCell ref="E170:G170"/>
    <mergeCell ref="A1:G1"/>
    <mergeCell ref="A2:G2"/>
    <mergeCell ref="A3:G3"/>
    <mergeCell ref="A5:G5"/>
    <mergeCell ref="A6:G6"/>
    <mergeCell ref="A8:A10"/>
    <mergeCell ref="B8:B10"/>
    <mergeCell ref="C8:C10"/>
    <mergeCell ref="D8:D10"/>
    <mergeCell ref="E8:E10"/>
  </mergeCells>
  <printOptions horizontalCentered="1"/>
  <pageMargins left="0.25" right="0.25" top="0.5" bottom="0.5" header="0.3" footer="0.3"/>
  <pageSetup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IRA UTILIZATION 4TH QTR 2022</vt:lpstr>
      <vt:lpstr>TRUST FUND UTILIZATION 4TH QTR</vt:lpstr>
      <vt:lpstr>UNLIQUIDATED CASH ADVANCES</vt:lpstr>
      <vt:lpstr>CASH FLOW 4TH QTR</vt:lpstr>
      <vt:lpstr>LDRRM FUND 4TH QTR</vt:lpstr>
      <vt:lpstr>'LDRRM FUND 4TH QTR'!Print_Area</vt:lpstr>
      <vt:lpstr>'TRUST FUND UTILIZATION 4TH QTR'!Print_Area</vt:lpstr>
      <vt:lpstr>'IRA UTILIZATION 4TH QTR 2022'!Print_Titles</vt:lpstr>
      <vt:lpstr>'LDRRM FUND 4TH QTR'!Print_Titles</vt:lpstr>
      <vt:lpstr>'TRUST FUND UTILIZATION 4TH QTR'!Print_Titles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2023-03-10T00:48:30Z</dcterms:created>
  <dcterms:modified xsi:type="dcterms:W3CDTF">2023-03-10T02:33:13Z</dcterms:modified>
</cp:coreProperties>
</file>