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3"/>
  </bookViews>
  <sheets>
    <sheet name="IRA UTILIZATION 4TH QTR 2022" sheetId="1" r:id="rId1"/>
    <sheet name="TRUST FUND UTILIZATION 4TH QTR" sheetId="2" r:id="rId2"/>
    <sheet name="UNLIQUIDATED CASH ADVANCES" sheetId="3" r:id="rId3"/>
    <sheet name="CASH FLOW 4TH QTR" sheetId="4" r:id="rId4"/>
  </sheets>
  <definedNames>
    <definedName name="Excel_BuiltIn_Print_Area_8" localSheetId="0">#REF!</definedName>
    <definedName name="Excel_BuiltIn_Print_Area_8">#REF!</definedName>
    <definedName name="_xlnm.Print_Area" localSheetId="1">'TRUST FUND UTILIZATION 4TH QTR'!$A$1:$K$81</definedName>
    <definedName name="_xlnm.Print_Titles" localSheetId="0">'IRA UTILIZATION 4TH QTR 2022'!$5:$6</definedName>
    <definedName name="_xlnm.Print_Titles" localSheetId="1">'TRUST FUND UTILIZATION 4TH QTR'!$1:$9</definedName>
  </definedNames>
  <calcPr calcId="144525"/>
</workbook>
</file>

<file path=xl/calcChain.xml><?xml version="1.0" encoding="utf-8"?>
<calcChain xmlns="http://schemas.openxmlformats.org/spreadsheetml/2006/main">
  <c r="F52" i="4" l="1"/>
  <c r="G53" i="4" s="1"/>
  <c r="F48" i="4"/>
  <c r="F39" i="4"/>
  <c r="F34" i="4"/>
  <c r="G40" i="4" s="1"/>
  <c r="F25" i="4"/>
  <c r="F18" i="4"/>
  <c r="G26" i="4" s="1"/>
  <c r="G54" i="4" s="1"/>
  <c r="L20" i="3" l="1"/>
  <c r="K20" i="3"/>
  <c r="J20" i="3"/>
  <c r="I20" i="3"/>
  <c r="H20" i="3"/>
  <c r="G20" i="3"/>
  <c r="C20" i="3"/>
  <c r="B20" i="3"/>
  <c r="L77" i="2" l="1"/>
  <c r="L76" i="2"/>
  <c r="G75" i="2"/>
  <c r="L75" i="2" s="1"/>
  <c r="L74" i="2"/>
  <c r="L73" i="2"/>
  <c r="L72" i="2"/>
  <c r="L71" i="2"/>
  <c r="L70" i="2"/>
  <c r="L69" i="2"/>
  <c r="L68" i="2"/>
  <c r="L67" i="2"/>
  <c r="F67" i="2"/>
  <c r="L65" i="2"/>
  <c r="L63" i="2"/>
  <c r="L62" i="2"/>
  <c r="L61" i="2"/>
  <c r="L60" i="2"/>
  <c r="F60" i="2"/>
  <c r="L59" i="2"/>
  <c r="G59" i="2"/>
  <c r="F59" i="2"/>
  <c r="G58" i="2"/>
  <c r="F58" i="2" s="1"/>
  <c r="F57" i="2"/>
  <c r="F56" i="2"/>
  <c r="G55" i="2"/>
  <c r="F55" i="2" s="1"/>
  <c r="L52" i="2"/>
  <c r="G52" i="2"/>
  <c r="L51" i="2"/>
  <c r="L50" i="2"/>
  <c r="L49" i="2"/>
  <c r="L48" i="2"/>
  <c r="L47" i="2"/>
  <c r="L46" i="2"/>
  <c r="H46" i="2"/>
  <c r="G46" i="2"/>
  <c r="L45" i="2"/>
  <c r="L44" i="2"/>
  <c r="H44" i="2"/>
  <c r="G44" i="2"/>
  <c r="G43" i="2"/>
  <c r="H43" i="2" s="1"/>
  <c r="G42" i="2"/>
  <c r="L42" i="2" s="1"/>
  <c r="F42" i="2"/>
  <c r="L41" i="2"/>
  <c r="L39" i="2"/>
  <c r="L38" i="2"/>
  <c r="L37" i="2"/>
  <c r="L36" i="2"/>
  <c r="L35" i="2"/>
  <c r="L34" i="2"/>
  <c r="L33" i="2"/>
  <c r="L31" i="2"/>
  <c r="G31" i="2"/>
  <c r="F31" i="2" s="1"/>
  <c r="L30" i="2"/>
  <c r="G29" i="2"/>
  <c r="F29" i="2" s="1"/>
  <c r="L28" i="2"/>
  <c r="L27" i="2"/>
  <c r="L26" i="2"/>
  <c r="L25" i="2"/>
  <c r="L24" i="2"/>
  <c r="G23" i="2"/>
  <c r="L23" i="2" s="1"/>
  <c r="L22" i="2"/>
  <c r="H22" i="2"/>
  <c r="G22" i="2"/>
  <c r="L21" i="2"/>
  <c r="L20" i="2"/>
  <c r="L19" i="2"/>
  <c r="L18" i="2"/>
  <c r="L17" i="2"/>
  <c r="G17" i="2"/>
  <c r="L16" i="2"/>
  <c r="H15" i="2"/>
  <c r="G15" i="2"/>
  <c r="L15" i="2" s="1"/>
  <c r="L14" i="2"/>
  <c r="L13" i="2"/>
  <c r="L12" i="2"/>
  <c r="H12" i="2"/>
  <c r="F12" i="2"/>
  <c r="H11" i="2"/>
  <c r="C11" i="2"/>
  <c r="L11" i="2" s="1"/>
  <c r="L10" i="2"/>
  <c r="G10" i="2"/>
  <c r="F10" i="2" s="1"/>
  <c r="L43" i="2" l="1"/>
  <c r="H10" i="2"/>
  <c r="L29" i="2"/>
  <c r="H31" i="2"/>
  <c r="L58" i="2"/>
  <c r="P43" i="1" l="1"/>
  <c r="O43" i="1"/>
  <c r="L43" i="1"/>
  <c r="K43" i="1"/>
  <c r="H43" i="1"/>
  <c r="G43" i="1"/>
  <c r="R42" i="1"/>
  <c r="R43" i="1" s="1"/>
  <c r="Q42" i="1"/>
  <c r="Q43" i="1" s="1"/>
  <c r="P42" i="1"/>
  <c r="O42" i="1"/>
  <c r="N42" i="1"/>
  <c r="N43" i="1" s="1"/>
  <c r="M42" i="1"/>
  <c r="M43" i="1" s="1"/>
  <c r="L42" i="1"/>
  <c r="K42" i="1"/>
  <c r="J42" i="1"/>
  <c r="J43" i="1" s="1"/>
  <c r="I42" i="1"/>
  <c r="I43" i="1" s="1"/>
  <c r="H42" i="1"/>
  <c r="G42" i="1"/>
  <c r="F42" i="1"/>
  <c r="F43" i="1" s="1"/>
  <c r="V41" i="1"/>
  <c r="V42" i="1" s="1"/>
  <c r="F41" i="1"/>
  <c r="U40" i="1"/>
  <c r="U39" i="1"/>
  <c r="F37" i="1"/>
  <c r="U36" i="1"/>
  <c r="Q33" i="1"/>
  <c r="P33" i="1"/>
  <c r="O33" i="1"/>
  <c r="M33" i="1"/>
  <c r="L33" i="1"/>
  <c r="K33" i="1"/>
  <c r="I33" i="1"/>
  <c r="H33" i="1"/>
  <c r="G33" i="1"/>
  <c r="V32" i="1"/>
  <c r="R32" i="1"/>
  <c r="R33" i="1" s="1"/>
  <c r="Q32" i="1"/>
  <c r="P32" i="1"/>
  <c r="O32" i="1"/>
  <c r="N32" i="1"/>
  <c r="N33" i="1" s="1"/>
  <c r="M32" i="1"/>
  <c r="L32" i="1"/>
  <c r="K32" i="1"/>
  <c r="J32" i="1"/>
  <c r="J33" i="1" s="1"/>
  <c r="I32" i="1"/>
  <c r="H32" i="1"/>
  <c r="G32" i="1"/>
  <c r="F32" i="1"/>
  <c r="F33" i="1" s="1"/>
  <c r="U31" i="1"/>
  <c r="U30" i="1"/>
  <c r="U29" i="1"/>
  <c r="U28" i="1"/>
  <c r="U27" i="1"/>
  <c r="F23" i="1"/>
  <c r="U22" i="1"/>
  <c r="U21" i="1"/>
  <c r="U19" i="1"/>
  <c r="U18" i="1"/>
  <c r="U17" i="1"/>
  <c r="U16" i="1"/>
  <c r="U15" i="1"/>
  <c r="U14" i="1"/>
  <c r="U13" i="1"/>
  <c r="V10" i="1"/>
  <c r="V33" i="1" s="1"/>
  <c r="U33" i="1" s="1"/>
  <c r="F10" i="1"/>
  <c r="U9" i="1"/>
  <c r="U8" i="1"/>
  <c r="V43" i="1" l="1"/>
  <c r="U43" i="1" s="1"/>
  <c r="U42" i="1"/>
  <c r="U32" i="1"/>
  <c r="U41" i="1"/>
</calcChain>
</file>

<file path=xl/sharedStrings.xml><?xml version="1.0" encoding="utf-8"?>
<sst xmlns="http://schemas.openxmlformats.org/spreadsheetml/2006/main" count="378" uniqueCount="294">
  <si>
    <t>20% COMPONENT OF THE IRA UTILIZATION</t>
  </si>
  <si>
    <t>FOR THE FOURTH  QUARTER CY 2022</t>
  </si>
  <si>
    <t>CURRENT LEGISLATIVE APPROPRIATION</t>
  </si>
  <si>
    <t>FUNCTION/PROGRAM PROJECT ACTIVITY</t>
  </si>
  <si>
    <t>LOCATION/ COVERAGE</t>
  </si>
  <si>
    <t>TOTAL COST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</si>
  <si>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</si>
  <si>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</si>
  <si>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</si>
  <si>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</si>
  <si>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</si>
  <si>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</si>
  <si>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</si>
  <si>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</si>
  <si>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</si>
  <si>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</si>
  <si>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</si>
  <si>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</si>
  <si>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</si>
  <si>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</si>
  <si>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</si>
  <si>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</si>
  <si>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</si>
  <si>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</si>
  <si>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</t>
  </si>
  <si>
    <t xml:space="preserve">  SOCIAL DEVELOPMENT</t>
  </si>
  <si>
    <t>Recovery Assistance to Hog Raisers affected to African Swine Fever (ASF)</t>
  </si>
  <si>
    <t>All Barangays</t>
  </si>
  <si>
    <t>Jan.-Dec. 2022</t>
  </si>
  <si>
    <t>Support to COVID-19 related PPAs</t>
  </si>
  <si>
    <t>Sub-total</t>
  </si>
  <si>
    <t xml:space="preserve">  ECONOMIC DEVELOPMENT</t>
  </si>
  <si>
    <t>Concreting of Farm-to-Market Road</t>
  </si>
  <si>
    <t>Various Barangays</t>
  </si>
  <si>
    <t>Under Procurement</t>
  </si>
  <si>
    <t>Road Widening</t>
  </si>
  <si>
    <t>Additional Funding for the Construction of Sumader SWIP</t>
  </si>
  <si>
    <t>Brgy. Sumader</t>
  </si>
  <si>
    <t>Rehabilitation of Spillway</t>
  </si>
  <si>
    <t>Concreting of irrigation Canal</t>
  </si>
  <si>
    <t xml:space="preserve">Rehabilitation /Excavation of Small Farm Reservior (SFR) </t>
  </si>
  <si>
    <t>Construction and rehabilitation of Diversion Dam</t>
  </si>
  <si>
    <t>Development of Public Market</t>
  </si>
  <si>
    <t xml:space="preserve">    Installation of Cargo Lift (3 units)</t>
  </si>
  <si>
    <t>Public Market</t>
  </si>
  <si>
    <t xml:space="preserve">    Installation of Elecrical Wirings for Bldg. 1-6</t>
  </si>
  <si>
    <t xml:space="preserve">  ENVIRONMENTAL MANAGEMENT</t>
  </si>
  <si>
    <t>Solid Waste management Program</t>
  </si>
  <si>
    <t>Upkeeping &amp; preservation of the City Waste Disposal Site</t>
  </si>
  <si>
    <t>City Dumpsite</t>
  </si>
  <si>
    <t>Construction of Slope Protection &amp; Drainage System along the Garbage pond &amp; Concreting of Road Network</t>
  </si>
  <si>
    <t>Purchase of Dumptruck</t>
  </si>
  <si>
    <t>n/a</t>
  </si>
  <si>
    <t>Construction of Roadway Slope Protection</t>
  </si>
  <si>
    <t>Dredging of Waterways (rivers/ creeks/ canals)</t>
  </si>
  <si>
    <t>TOTAL SPA-20% DF</t>
  </si>
  <si>
    <t>Supplemental Budget No. 3-Reversion- (20% Development Fund-CY 2015-2021)</t>
  </si>
  <si>
    <t>SOCIAL DEVELOPMENT</t>
  </si>
  <si>
    <t xml:space="preserve">Construction of Covered Court at Barangay Quiom </t>
  </si>
  <si>
    <t>Dec. 2022</t>
  </si>
  <si>
    <t>Sub-Total</t>
  </si>
  <si>
    <t>ECONOMIC DEVELOPMENT</t>
  </si>
  <si>
    <t>Purchase of Fertilizer for Distribution to Farmers</t>
  </si>
  <si>
    <t>Purchase of 4 Units Backhoe</t>
  </si>
  <si>
    <t>GRAND TOTAL</t>
  </si>
  <si>
    <t>We hereby certify that we have reviewed the contents and hereby attest to the veracity and correctness of the data or information contained in this document.</t>
  </si>
  <si>
    <t>WILMA T. ICUSPIT</t>
  </si>
  <si>
    <t>ENGR. ALBERT D. CHUA</t>
  </si>
  <si>
    <t>City Budget Officer</t>
  </si>
  <si>
    <t>City Mayor</t>
  </si>
  <si>
    <t>FDP Form 6 - Trust Fund Utilization</t>
  </si>
  <si>
    <t>CONSOLIDATED QUARTERLY REPORT ON GOVERNMENT PROJECTS, PROGRAMS or ACTIVITIES</t>
  </si>
  <si>
    <t>FOR THE 4th QUARTER, CY 2022</t>
  </si>
  <si>
    <r>
      <t xml:space="preserve">Province, </t>
    </r>
    <r>
      <rPr>
        <u/>
        <sz val="11"/>
        <color theme="1"/>
        <rFont val="Calibri"/>
        <family val="2"/>
      </rPr>
      <t>City</t>
    </r>
    <r>
      <rPr>
        <sz val="10"/>
        <rFont val="Arial"/>
        <family val="2"/>
      </rPr>
      <t xml:space="preserve"> or Municipality: </t>
    </r>
    <r>
      <rPr>
        <b/>
        <sz val="11"/>
        <color theme="1"/>
        <rFont val="Calibri"/>
        <family val="2"/>
      </rPr>
      <t>BATAC CITY</t>
    </r>
  </si>
  <si>
    <t>Program or Project</t>
  </si>
  <si>
    <t>Location</t>
  </si>
  <si>
    <t>Total Cost</t>
  </si>
  <si>
    <t>Date Started</t>
  </si>
  <si>
    <t>Target Completion Date</t>
  </si>
  <si>
    <t>Project Status</t>
  </si>
  <si>
    <t>Balance</t>
  </si>
  <si>
    <t>No. of Extensions, if any</t>
  </si>
  <si>
    <t>Remarks</t>
  </si>
  <si>
    <t>% of Completion</t>
  </si>
  <si>
    <t>Total Cost Incurred to Date</t>
  </si>
  <si>
    <t>Previous Balance</t>
  </si>
  <si>
    <t xml:space="preserve">     Philhealth Capitation</t>
  </si>
  <si>
    <t>2011-2017</t>
  </si>
  <si>
    <t>ongoing</t>
  </si>
  <si>
    <t xml:space="preserve">     Animal Bite Treatment Package</t>
  </si>
  <si>
    <t>February 2017</t>
  </si>
  <si>
    <t xml:space="preserve">     TB-DOTS</t>
  </si>
  <si>
    <t>2015-2017</t>
  </si>
  <si>
    <t xml:space="preserve">     HCI Charges </t>
  </si>
  <si>
    <t>2018-2019</t>
  </si>
  <si>
    <t xml:space="preserve">Transfer for the Rehabilitation of Small Scale Irrigation Project </t>
  </si>
  <si>
    <t>Brgy. Camandingan, Batac City, I.N.</t>
  </si>
  <si>
    <t>June 13, 2014 delivery of materials</t>
  </si>
  <si>
    <t>liquidated with refund of 715,883.50 Check # 638708</t>
  </si>
  <si>
    <t>Construction of Sumader SWIP</t>
  </si>
  <si>
    <t>Brgy. Sumader, Batac City, I.N.</t>
  </si>
  <si>
    <t>Second Billing paid under Voucher No. 100-2021-03-1161; Check No. 794803</t>
  </si>
  <si>
    <t>Fund transfer for the conversion of existing Day Care Centers to Child Development Centers</t>
  </si>
  <si>
    <t>Fully liquidated, balance of P264,794.00 refunded under check no. 638775</t>
  </si>
  <si>
    <t xml:space="preserve">Technology Adoption &amp; Commercialization of Hawaiian Ginger &amp; Turmeric </t>
  </si>
  <si>
    <t>Baligat, Camandingan, San Pedro</t>
  </si>
  <si>
    <t>Balance refunded under Voucher No. 100-2021-12-3856; Check No. 868222</t>
  </si>
  <si>
    <t>Rehabilitation of Baoa Diversion Dam</t>
  </si>
  <si>
    <t>Baoa East, Baoa West</t>
  </si>
  <si>
    <t>Receipt of Fund-July 2017</t>
  </si>
  <si>
    <t>with liquidating damages in the amount of P19,707.24</t>
  </si>
  <si>
    <t>Establishment of Adolescent Friendly Health Facilities</t>
  </si>
  <si>
    <t>February 2018</t>
  </si>
  <si>
    <t>liquidated</t>
  </si>
  <si>
    <t>Receipt of Fund December 2018</t>
  </si>
  <si>
    <t>Funding Support of Safe Closure and Rehabilitation Plan (SCRP) of Open and Controlled Dumpsite (Perimeter Fence)</t>
  </si>
  <si>
    <t>Brgy. 31 Camandingan</t>
  </si>
  <si>
    <t>First and Final Billing paid under Check No. 794602 in the amount of 1,822,247.42; with liquidation report</t>
  </si>
  <si>
    <t>Proposed Riverfront Promenade</t>
  </si>
  <si>
    <t>Brgy. Ablan &amp; Valdez</t>
  </si>
  <si>
    <t>Receipt of Fund-March 2019</t>
  </si>
  <si>
    <t>Liquidated: Final Billing paid under Voucher No. 100-2021-09-2728; Check No. 796089; Refund of 34,876.56 paid under Voucher No. 100-21-09-2806; Check No. 796091</t>
  </si>
  <si>
    <t xml:space="preserve">     Riverfront Promenade Phase 2</t>
  </si>
  <si>
    <t>Receipt of Fund-December 2019</t>
  </si>
  <si>
    <t>Performance Challenge Fund:</t>
  </si>
  <si>
    <t>Liquidated: First and Final Billing paid under Voucher No. 300-21-07-018; Check No. 688007; Refund of 10,000 paid under Voucher No. 300-2021-07-19; Check No. 688008</t>
  </si>
  <si>
    <t xml:space="preserve"> </t>
  </si>
  <si>
    <t>Share of the City-2012 7171 Excise Tax-</t>
  </si>
  <si>
    <t xml:space="preserve">     Construction/Rehabilitation of Farm to Market Road</t>
  </si>
  <si>
    <t>22 rural barangays</t>
  </si>
  <si>
    <t>October,2015</t>
  </si>
  <si>
    <t>completed</t>
  </si>
  <si>
    <t>Share of the City-Direct shares of Congressional Districts for the 2012 Excise Tax:</t>
  </si>
  <si>
    <t xml:space="preserve">     Farm to Market Road</t>
  </si>
  <si>
    <t>rural barangays</t>
  </si>
  <si>
    <t>November,2015</t>
  </si>
  <si>
    <t xml:space="preserve">     Purchase of Various Equipment</t>
  </si>
  <si>
    <t>43 barangays</t>
  </si>
  <si>
    <t xml:space="preserve">     Buy -back and Other Marketing</t>
  </si>
  <si>
    <t xml:space="preserve">     Programs for Critical Alternative crops to tobacco</t>
  </si>
  <si>
    <t xml:space="preserve">       </t>
  </si>
  <si>
    <t>Local Government Support Fund:</t>
  </si>
  <si>
    <t xml:space="preserve">     SALINTUBIG(Sagana at Ligtas na Tubig sa Lahat) Provision of Portable Water Supply</t>
  </si>
  <si>
    <t>For Final Billing</t>
  </si>
  <si>
    <t>Pimentel</t>
  </si>
  <si>
    <t>Maipalig</t>
  </si>
  <si>
    <t xml:space="preserve">     FY 2020 Local Government Support Fund-Assistance to Cities (Riverfront Promenade 3)</t>
  </si>
  <si>
    <t>Receipt of Fund- November 2021</t>
  </si>
  <si>
    <t xml:space="preserve">     Local Government Support Fund- Financial Assistance to LGUs (Procurement of Rescue Kit)</t>
  </si>
  <si>
    <t>Receipt of Fund -December 2022</t>
  </si>
  <si>
    <t>DSWD-RF01</t>
  </si>
  <si>
    <t>Cost for Viand and Rice for 1,050 Children in the implementation of SFP CY 2017</t>
  </si>
  <si>
    <t>Receipt of Fund-September 2018</t>
  </si>
  <si>
    <t>Fully Liquidated, with a refund of 941,008.04; Check No. 638772</t>
  </si>
  <si>
    <t>Fund Transfer-Social Pension 3rd Qtr</t>
  </si>
  <si>
    <t>Receipt of Fund-October 2018</t>
  </si>
  <si>
    <t>Fund Transfer-Social Pension 4th Qtr</t>
  </si>
  <si>
    <t>ATI-RTC I</t>
  </si>
  <si>
    <t>Funding Support for the Sustainable Community Development Through the Conduct of Series of Training Under the Extension Program fro Agri-Fisheries and National Development (Expand) or Grant System</t>
  </si>
  <si>
    <t>Receipt of Fund-December 27, 2018</t>
  </si>
  <si>
    <t>liquidated with refund of 28,705.71 Check # 638717</t>
  </si>
  <si>
    <t>DEPARTMENT OF ENERGY</t>
  </si>
  <si>
    <t xml:space="preserve">     ER 1-94 COVID related projects of the City Government of Batac (from  the DOE)</t>
  </si>
  <si>
    <t>City of Batac, Ilocos Norte</t>
  </si>
  <si>
    <t>August 2020</t>
  </si>
  <si>
    <t>According to DOE, the balance of P6,164 will be used to purchase alcohol.</t>
  </si>
  <si>
    <t>DANGEROUS DRUGS BOARD</t>
  </si>
  <si>
    <t xml:space="preserve">     Financial Assistance-Dangerous Drugs Board</t>
  </si>
  <si>
    <t>Receipt of Fund- December 2021</t>
  </si>
  <si>
    <t>Pre-Proc Conference on October 17, 2022</t>
  </si>
  <si>
    <t>OFFICE OF THE PRESIDENT</t>
  </si>
  <si>
    <t>Financial Assistance to cater and address the immediate needs of the people affected by the health crisis brought about by the Corona Virus Disease (COVID-19) per approved Memorandum dated March 4, 2021</t>
  </si>
  <si>
    <t>Receipt of Fund March 2021</t>
  </si>
  <si>
    <t>Liquidated with refund to Office of the President amounting to  P36,738.00 under Check No. 638811</t>
  </si>
  <si>
    <t>Financial assistance of people affected by Covid-19</t>
  </si>
  <si>
    <t>July 2022</t>
  </si>
  <si>
    <t>Refunded to OP-Socio Civic Projects Fund under Check No. 638814</t>
  </si>
  <si>
    <t>DEPARTMENT OF HEALTH-CENTER FOR HEALTH DEVT. I</t>
  </si>
  <si>
    <t>One Covid-19 Allowance (OCA)- for the month of January 2022</t>
  </si>
  <si>
    <t>Receipt of Fund- July 25, 2022</t>
  </si>
  <si>
    <t>Liquidated; Balance of 9,000 refunded under Check No. 638818 dated August 17, 2022</t>
  </si>
  <si>
    <t>One Covid-19 Allowance (OCA)- for the month of February 2022</t>
  </si>
  <si>
    <t>Liquidated</t>
  </si>
  <si>
    <t>Meals, accomodation &amp; transportation benegits as per Admin Order #2021-0062 for the period Sept 15 to Dec 19, 2020</t>
  </si>
  <si>
    <t>Liquidated. Balance of 7,000 refunded under Check No. 638818 dated August 17, 2022</t>
  </si>
  <si>
    <t xml:space="preserve">     One Covid Allowance for the month of April 2022</t>
  </si>
  <si>
    <t>One Covid Allowance for BHWs and some Job Orders in process.</t>
  </si>
  <si>
    <t xml:space="preserve">     One Covid Allowance for the month of June 2022</t>
  </si>
  <si>
    <t xml:space="preserve">     Generics Awareness Month</t>
  </si>
  <si>
    <t>Receipt of Fund- October 2022</t>
  </si>
  <si>
    <t>DSWD-RO I</t>
  </si>
  <si>
    <t>Rehabilitation of Senior Citizen Building</t>
  </si>
  <si>
    <t>liquidating damages in the amount of P20,809.15</t>
  </si>
  <si>
    <t>DEPARTMENT OF LABOR AND EMPLOYMENT RO1</t>
  </si>
  <si>
    <t xml:space="preserve">     DOLE Regional Office 1 (Provision of various Processing Equpment for Peanut Processing (Self-Employed with insuficient income)</t>
  </si>
  <si>
    <t>Others:</t>
  </si>
  <si>
    <t xml:space="preserve">     C and G Environmental Management Corporation</t>
  </si>
  <si>
    <t>Receipt of Fund- September 2022</t>
  </si>
  <si>
    <t xml:space="preserve">     Commission on Population &amp; Development (Social Protection for Adolescent Mothers and their Children)</t>
  </si>
  <si>
    <t xml:space="preserve">     911 Library - The Delivery of Supplementary Reference and Research Materials through an Accessible Community Satellite Library for Modular Learning of the Learners of the Three Barangays (Bungon, Baay and Billoca)</t>
  </si>
  <si>
    <t>Brgy. Bungon, Baay and Billoca</t>
  </si>
  <si>
    <t>Receipt of Fund-August 31, 2022</t>
  </si>
  <si>
    <t xml:space="preserve">     PBSP-CHO PMDT</t>
  </si>
  <si>
    <t>December 2017</t>
  </si>
  <si>
    <t xml:space="preserve">     Sustainable Development Goals-Family Based Actions for Children and their   Environment in the Slims (SDG FACES)</t>
  </si>
  <si>
    <t>November 2017</t>
  </si>
  <si>
    <t>not implemented</t>
  </si>
  <si>
    <t xml:space="preserve">     Cash Donation Support to PNCR-Ilocos Norte Chapter</t>
  </si>
  <si>
    <t>March 2017</t>
  </si>
  <si>
    <t>9. Commission on Polpulation &amp; Development (Social Protection for Adolescent Mothers and their Children)</t>
  </si>
  <si>
    <t xml:space="preserve">     Prizes for Most Outstanding Farmers</t>
  </si>
  <si>
    <t>January 2017</t>
  </si>
  <si>
    <t>8. C and G Environmental Management Corporation</t>
  </si>
  <si>
    <t>Travelling Allowance for existing BNS for 2019</t>
  </si>
  <si>
    <t>Receipt of Fund-June 2019</t>
  </si>
  <si>
    <t>SOCIAL AMELIORATION PROGRAM</t>
  </si>
  <si>
    <t>April 2020</t>
  </si>
  <si>
    <t>Fully liquidated</t>
  </si>
  <si>
    <t>SOCIAL PENSION for Indigent Senior Citizen for the 1st Semester of 2020</t>
  </si>
  <si>
    <t>June 2020</t>
  </si>
  <si>
    <t xml:space="preserve">Fully Liquidated, with a refund of 114,000; Check No. 638768 </t>
  </si>
  <si>
    <t>Provision of Water Pumps (Department of Labor and Employment)</t>
  </si>
  <si>
    <t>July 2020</t>
  </si>
  <si>
    <t>Voucher and check of refund in the amount of P50.00 was prepared under V#300-2021-03-009; check#638783</t>
  </si>
  <si>
    <t>Travelling Allowance for existing BNS for 2022</t>
  </si>
  <si>
    <t>Receipt of Fund-May 23, 2022</t>
  </si>
  <si>
    <t>FLORIDA S. CADANO</t>
  </si>
  <si>
    <t>City Accountant</t>
  </si>
  <si>
    <t>FDP Form 12 - Unliquidated Cash Advances</t>
  </si>
  <si>
    <t>UNLIQUIDATED CASH ADVANCES</t>
  </si>
  <si>
    <t>As of DECEMBER 31, 2022</t>
  </si>
  <si>
    <t>City of Batac, Ilocos Norte - General Fund</t>
  </si>
  <si>
    <t>Name  of Debtor</t>
  </si>
  <si>
    <t>Amount</t>
  </si>
  <si>
    <t>Amount Due</t>
  </si>
  <si>
    <t>(In alphabetical order)</t>
  </si>
  <si>
    <t xml:space="preserve"> Balance</t>
  </si>
  <si>
    <t>Date Granted</t>
  </si>
  <si>
    <t>Purpose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</si>
  <si>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</si>
  <si>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</si>
  <si>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</si>
  <si>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</si>
  <si>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</si>
  <si>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</si>
  <si>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</si>
  <si>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</si>
  <si>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NONE</t>
  </si>
  <si>
    <t>TOTAL</t>
  </si>
  <si>
    <t>We hereby certify that we have reveiwed the contents and  hereby attest to the veracity and correctness of the data or information contained in this document.</t>
  </si>
  <si>
    <t xml:space="preserve">     City Accountant</t>
  </si>
  <si>
    <t xml:space="preserve"> City Mayor</t>
  </si>
  <si>
    <t>FDP Form 9 - Statement of Cash Flow</t>
  </si>
  <si>
    <t>(COA Form)</t>
  </si>
  <si>
    <t>STATEMENT OF CASH FLOWS</t>
  </si>
  <si>
    <t>For the Period Ended December 31, 2022</t>
  </si>
  <si>
    <t>ALL FUNDS</t>
  </si>
  <si>
    <t>Cash Flows from Operating Activities:</t>
  </si>
  <si>
    <t>Cash Inflows:</t>
  </si>
  <si>
    <t>Collection from Taxpayers</t>
  </si>
  <si>
    <t>Share from Internal Revenue Collections</t>
  </si>
  <si>
    <t>Other Share from National Taxes</t>
  </si>
  <si>
    <t>Receipts from Sale of Goods or Services</t>
  </si>
  <si>
    <t>Interest Income</t>
  </si>
  <si>
    <t>Other Receipts</t>
  </si>
  <si>
    <t>Total Cash Inflows</t>
  </si>
  <si>
    <t>Cash Outflows:</t>
  </si>
  <si>
    <t>Payments:</t>
  </si>
  <si>
    <t>Of Expenses</t>
  </si>
  <si>
    <t>To Suppliers/Creditors</t>
  </si>
  <si>
    <t>To Employees</t>
  </si>
  <si>
    <t>Other Expenses</t>
  </si>
  <si>
    <t>Total Cash Outflows</t>
  </si>
  <si>
    <t>Net Cash from Operating Activities</t>
  </si>
  <si>
    <t>Cash Flows from Investing Activities</t>
  </si>
  <si>
    <t>From Sale of Property, Plant and Equipment</t>
  </si>
  <si>
    <t>From Sale of Dept Securities of Other Entities</t>
  </si>
  <si>
    <t>From Collection of Principal on Loans</t>
  </si>
  <si>
    <t>to Other Entities</t>
  </si>
  <si>
    <t>To Purchase Property, Plant &amp; Equipment</t>
  </si>
  <si>
    <t>To Purchase Debt Securities of Other Entities</t>
  </si>
  <si>
    <t>To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</si>
  <si>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</si>
  <si>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</si>
  <si>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</si>
  <si>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</si>
  <si>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Retirement/Redemption of Debt Securities</t>
  </si>
  <si>
    <t>Payment of Loan Amortization</t>
  </si>
  <si>
    <t>Net Cash from Financing Activities</t>
  </si>
  <si>
    <t xml:space="preserve">Net Increase in Cash </t>
  </si>
  <si>
    <t>Cash Beginning of the Period, January 1, 2022</t>
  </si>
  <si>
    <t>Cash at the End of the Period, December 31, 2022</t>
  </si>
  <si>
    <t>CERTIFIED CORRECT:</t>
  </si>
  <si>
    <t>NOTED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</si>
</sst>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\ ;&quot; (&quot;#,##0.00\);&quot; -&quot;#\ ;@\ "/>
    <numFmt numFmtId="165" formatCode="#,##0.000\ ;&quot; (&quot;#,##0.000\);&quot; -&quot;#.0\ ;@\ "/>
    <numFmt numFmtId="166" formatCode="[$-409]mmmm\ d\,\ yyyy;@"/>
  </numFmts>
  <fonts count="4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mbria"/>
      <family val="1"/>
    </font>
    <font>
      <b/>
      <sz val="12"/>
      <name val="Cambria"/>
      <family val="1"/>
    </font>
    <font>
      <b/>
      <sz val="11"/>
      <name val="Cambria"/>
      <family val="1"/>
    </font>
    <font>
      <b/>
      <sz val="10"/>
      <name val="Arial"/>
      <family val="2"/>
    </font>
    <font>
      <sz val="14"/>
      <name val="Cambria"/>
      <family val="1"/>
    </font>
    <font>
      <sz val="10"/>
      <color theme="1"/>
      <name val="Cambria"/>
      <family val="1"/>
    </font>
    <font>
      <sz val="12"/>
      <color theme="1"/>
      <name val="Cambria"/>
      <family val="1"/>
    </font>
    <font>
      <sz val="12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0"/>
      <name val="Cambria"/>
      <family val="1"/>
    </font>
    <font>
      <sz val="8"/>
      <color theme="1"/>
      <name val="Cambria"/>
      <family val="1"/>
    </font>
    <font>
      <sz val="8"/>
      <name val="Cambria"/>
      <family val="1"/>
    </font>
    <font>
      <sz val="9"/>
      <color theme="1"/>
      <name val="Cambria"/>
      <family val="1"/>
    </font>
    <font>
      <sz val="11"/>
      <name val="Cambria"/>
      <family val="1"/>
    </font>
    <font>
      <b/>
      <sz val="9"/>
      <name val="Cambria"/>
      <family val="1"/>
    </font>
    <font>
      <sz val="10"/>
      <name val="Cambria"/>
      <family val="1"/>
    </font>
    <font>
      <b/>
      <sz val="8"/>
      <name val="Cambria"/>
      <family val="1"/>
    </font>
    <font>
      <sz val="9"/>
      <name val="Cambria"/>
      <family val="1"/>
    </font>
    <font>
      <b/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4" fontId="3" fillId="0" borderId="0" applyFill="0" applyBorder="0" applyAlignment="0" applyProtection="0"/>
    <xf numFmtId="9" fontId="3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395">
    <xf numFmtId="0" fontId="0" fillId="0" borderId="0" xfId="0"/>
    <xf numFmtId="0" fontId="0" fillId="2" borderId="0" xfId="0" applyFill="1"/>
    <xf numFmtId="164" fontId="3" fillId="2" borderId="0" xfId="1" applyFill="1"/>
    <xf numFmtId="0" fontId="7" fillId="2" borderId="0" xfId="0" applyFont="1" applyFill="1"/>
    <xf numFmtId="0" fontId="6" fillId="2" borderId="13" xfId="0" applyFont="1" applyFill="1" applyBorder="1" applyAlignment="1">
      <alignment horizontal="center" vertical="center" wrapText="1"/>
    </xf>
    <xf numFmtId="164" fontId="6" fillId="2" borderId="12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164" fontId="3" fillId="2" borderId="0" xfId="1" applyFill="1" applyAlignment="1">
      <alignment vertical="center"/>
    </xf>
    <xf numFmtId="0" fontId="4" fillId="2" borderId="14" xfId="0" applyFont="1" applyFill="1" applyBorder="1" applyAlignment="1"/>
    <xf numFmtId="0" fontId="8" fillId="2" borderId="0" xfId="0" applyFont="1" applyFill="1" applyBorder="1" applyAlignment="1"/>
    <xf numFmtId="0" fontId="9" fillId="2" borderId="15" xfId="0" applyFont="1" applyFill="1" applyBorder="1" applyAlignment="1"/>
    <xf numFmtId="0" fontId="10" fillId="2" borderId="16" xfId="0" applyFont="1" applyFill="1" applyBorder="1" applyAlignment="1">
      <alignment horizontal="center" vertical="center"/>
    </xf>
    <xf numFmtId="164" fontId="10" fillId="2" borderId="17" xfId="1" applyFont="1" applyFill="1" applyBorder="1" applyAlignment="1">
      <alignment vertical="top"/>
    </xf>
    <xf numFmtId="164" fontId="11" fillId="2" borderId="17" xfId="1" applyFont="1" applyFill="1" applyBorder="1" applyAlignment="1">
      <alignment vertical="top"/>
    </xf>
    <xf numFmtId="164" fontId="11" fillId="2" borderId="18" xfId="1" applyFont="1" applyFill="1" applyBorder="1" applyAlignment="1">
      <alignment vertical="top"/>
    </xf>
    <xf numFmtId="164" fontId="11" fillId="2" borderId="19" xfId="1" applyFont="1" applyFill="1" applyBorder="1" applyAlignment="1">
      <alignment vertical="top"/>
    </xf>
    <xf numFmtId="0" fontId="11" fillId="2" borderId="18" xfId="0" applyFont="1" applyFill="1" applyBorder="1" applyAlignment="1">
      <alignment vertical="top"/>
    </xf>
    <xf numFmtId="9" fontId="11" fillId="2" borderId="18" xfId="2" applyFont="1" applyFill="1" applyBorder="1" applyAlignment="1">
      <alignment vertical="top"/>
    </xf>
    <xf numFmtId="0" fontId="10" fillId="2" borderId="17" xfId="0" applyFont="1" applyFill="1" applyBorder="1" applyAlignment="1">
      <alignment horizontal="center" vertical="center" wrapText="1"/>
    </xf>
    <xf numFmtId="164" fontId="10" fillId="2" borderId="0" xfId="1" applyFont="1" applyFill="1" applyBorder="1" applyAlignment="1">
      <alignment vertical="center"/>
    </xf>
    <xf numFmtId="164" fontId="11" fillId="2" borderId="0" xfId="1" applyFont="1" applyFill="1" applyBorder="1" applyAlignment="1">
      <alignment vertical="center"/>
    </xf>
    <xf numFmtId="164" fontId="11" fillId="2" borderId="18" xfId="1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9" fontId="11" fillId="2" borderId="18" xfId="2" applyFont="1" applyFill="1" applyBorder="1" applyAlignment="1">
      <alignment vertical="center"/>
    </xf>
    <xf numFmtId="2" fontId="11" fillId="2" borderId="17" xfId="1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12" fillId="2" borderId="17" xfId="0" applyFont="1" applyFill="1" applyBorder="1" applyAlignment="1">
      <alignment horizontal="center" vertical="center" wrapText="1"/>
    </xf>
    <xf numFmtId="164" fontId="10" fillId="2" borderId="20" xfId="1" applyFont="1" applyFill="1" applyBorder="1" applyAlignment="1">
      <alignment vertical="center"/>
    </xf>
    <xf numFmtId="164" fontId="11" fillId="2" borderId="9" xfId="1" applyFont="1" applyFill="1" applyBorder="1" applyAlignment="1">
      <alignment vertical="center"/>
    </xf>
    <xf numFmtId="164" fontId="11" fillId="2" borderId="12" xfId="1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9" fontId="11" fillId="2" borderId="12" xfId="2" applyFont="1" applyFill="1" applyBorder="1" applyAlignment="1">
      <alignment vertical="center"/>
    </xf>
    <xf numFmtId="164" fontId="11" fillId="2" borderId="21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Border="1" applyAlignment="1">
      <alignment vertical="top"/>
    </xf>
    <xf numFmtId="164" fontId="13" fillId="2" borderId="0" xfId="1" applyFont="1" applyFill="1" applyBorder="1" applyAlignment="1">
      <alignment vertical="top"/>
    </xf>
    <xf numFmtId="164" fontId="5" fillId="2" borderId="0" xfId="1" applyFont="1" applyFill="1" applyBorder="1" applyAlignment="1">
      <alignment vertical="top"/>
    </xf>
    <xf numFmtId="164" fontId="5" fillId="2" borderId="18" xfId="1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9" fontId="5" fillId="2" borderId="18" xfId="2" applyFont="1" applyFill="1" applyBorder="1" applyAlignment="1">
      <alignment vertical="top"/>
    </xf>
    <xf numFmtId="164" fontId="5" fillId="2" borderId="17" xfId="1" applyFont="1" applyFill="1" applyBorder="1" applyAlignment="1">
      <alignment vertical="top"/>
    </xf>
    <xf numFmtId="0" fontId="4" fillId="2" borderId="22" xfId="0" applyFont="1" applyFill="1" applyBorder="1" applyAlignment="1"/>
    <xf numFmtId="0" fontId="8" fillId="2" borderId="23" xfId="0" applyFont="1" applyFill="1" applyBorder="1" applyAlignment="1"/>
    <xf numFmtId="164" fontId="14" fillId="0" borderId="24" xfId="1" applyFont="1" applyBorder="1" applyAlignment="1"/>
    <xf numFmtId="0" fontId="11" fillId="2" borderId="25" xfId="0" applyFont="1" applyFill="1" applyBorder="1" applyAlignment="1">
      <alignment horizontal="center" vertical="center" wrapText="1"/>
    </xf>
    <xf numFmtId="4" fontId="13" fillId="0" borderId="26" xfId="0" applyNumberFormat="1" applyFont="1" applyBorder="1" applyAlignment="1">
      <alignment vertical="top"/>
    </xf>
    <xf numFmtId="164" fontId="13" fillId="2" borderId="27" xfId="1" applyFont="1" applyFill="1" applyBorder="1" applyAlignment="1" applyProtection="1">
      <alignment horizontal="right" vertical="top"/>
    </xf>
    <xf numFmtId="164" fontId="13" fillId="2" borderId="28" xfId="1" applyFont="1" applyFill="1" applyBorder="1" applyAlignment="1" applyProtection="1">
      <alignment horizontal="right" vertical="top"/>
    </xf>
    <xf numFmtId="0" fontId="5" fillId="2" borderId="28" xfId="0" applyFont="1" applyFill="1" applyBorder="1" applyAlignment="1">
      <alignment vertical="top"/>
    </xf>
    <xf numFmtId="9" fontId="5" fillId="2" borderId="28" xfId="2" applyFont="1" applyFill="1" applyBorder="1" applyAlignment="1">
      <alignment vertical="top"/>
    </xf>
    <xf numFmtId="164" fontId="10" fillId="2" borderId="25" xfId="1" applyFont="1" applyFill="1" applyBorder="1" applyAlignment="1" applyProtection="1">
      <alignment horizontal="right" vertical="top"/>
    </xf>
    <xf numFmtId="0" fontId="11" fillId="0" borderId="15" xfId="0" applyFont="1" applyFill="1" applyBorder="1" applyAlignment="1">
      <alignment vertical="top"/>
    </xf>
    <xf numFmtId="0" fontId="10" fillId="0" borderId="17" xfId="0" applyFont="1" applyFill="1" applyBorder="1" applyAlignment="1">
      <alignment vertical="top" wrapText="1"/>
    </xf>
    <xf numFmtId="4" fontId="10" fillId="0" borderId="0" xfId="0" applyNumberFormat="1" applyFont="1" applyBorder="1" applyAlignment="1">
      <alignment vertical="top"/>
    </xf>
    <xf numFmtId="0" fontId="0" fillId="2" borderId="0" xfId="0" applyFill="1" applyAlignment="1">
      <alignment vertical="top"/>
    </xf>
    <xf numFmtId="164" fontId="3" fillId="2" borderId="0" xfId="1" applyFill="1" applyAlignment="1">
      <alignment vertical="top"/>
    </xf>
    <xf numFmtId="0" fontId="11" fillId="0" borderId="15" xfId="0" applyFont="1" applyFill="1" applyBorder="1" applyAlignment="1">
      <alignment vertical="center"/>
    </xf>
    <xf numFmtId="0" fontId="15" fillId="0" borderId="17" xfId="0" applyFont="1" applyFill="1" applyBorder="1" applyAlignment="1">
      <alignment horizontal="center" vertical="center" wrapText="1"/>
    </xf>
    <xf numFmtId="4" fontId="10" fillId="0" borderId="0" xfId="0" applyNumberFormat="1" applyFont="1" applyBorder="1" applyAlignment="1">
      <alignment vertical="center"/>
    </xf>
    <xf numFmtId="164" fontId="11" fillId="2" borderId="17" xfId="1" applyFont="1" applyFill="1" applyBorder="1" applyAlignment="1">
      <alignment vertical="center"/>
    </xf>
    <xf numFmtId="164" fontId="11" fillId="2" borderId="19" xfId="1" applyFont="1" applyFill="1" applyBorder="1" applyAlignment="1">
      <alignment vertical="center"/>
    </xf>
    <xf numFmtId="0" fontId="16" fillId="2" borderId="1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top"/>
    </xf>
    <xf numFmtId="0" fontId="8" fillId="0" borderId="0" xfId="0" applyFont="1" applyFill="1" applyBorder="1"/>
    <xf numFmtId="0" fontId="9" fillId="2" borderId="15" xfId="0" applyFont="1" applyFill="1" applyBorder="1" applyAlignment="1">
      <alignment vertical="top"/>
    </xf>
    <xf numFmtId="164" fontId="11" fillId="2" borderId="7" xfId="1" applyFont="1" applyFill="1" applyBorder="1" applyAlignment="1">
      <alignment vertical="top"/>
    </xf>
    <xf numFmtId="164" fontId="11" fillId="2" borderId="13" xfId="1" applyFont="1" applyFill="1" applyBorder="1" applyAlignment="1">
      <alignment vertical="top"/>
    </xf>
    <xf numFmtId="164" fontId="11" fillId="2" borderId="6" xfId="1" applyFont="1" applyFill="1" applyBorder="1" applyAlignment="1">
      <alignment vertical="top"/>
    </xf>
    <xf numFmtId="2" fontId="11" fillId="2" borderId="17" xfId="1" applyNumberFormat="1" applyFont="1" applyFill="1" applyBorder="1" applyAlignment="1">
      <alignment vertical="top"/>
    </xf>
    <xf numFmtId="0" fontId="10" fillId="0" borderId="17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4" fontId="10" fillId="0" borderId="20" xfId="0" applyNumberFormat="1" applyFont="1" applyBorder="1" applyAlignment="1">
      <alignment vertical="top"/>
    </xf>
    <xf numFmtId="164" fontId="11" fillId="2" borderId="12" xfId="1" applyFont="1" applyFill="1" applyBorder="1" applyAlignment="1">
      <alignment vertical="top"/>
    </xf>
    <xf numFmtId="164" fontId="11" fillId="2" borderId="20" xfId="1" applyFont="1" applyFill="1" applyBorder="1" applyAlignment="1">
      <alignment vertical="top"/>
    </xf>
    <xf numFmtId="0" fontId="11" fillId="2" borderId="12" xfId="0" applyFont="1" applyFill="1" applyBorder="1" applyAlignment="1">
      <alignment vertical="top"/>
    </xf>
    <xf numFmtId="9" fontId="11" fillId="2" borderId="12" xfId="2" applyFont="1" applyFill="1" applyBorder="1" applyAlignment="1">
      <alignment vertical="top"/>
    </xf>
    <xf numFmtId="2" fontId="11" fillId="2" borderId="12" xfId="1" applyNumberFormat="1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4" fontId="13" fillId="0" borderId="0" xfId="0" applyNumberFormat="1" applyFont="1" applyBorder="1" applyAlignment="1">
      <alignment vertical="top"/>
    </xf>
    <xf numFmtId="2" fontId="5" fillId="2" borderId="17" xfId="1" applyNumberFormat="1" applyFont="1" applyFill="1" applyBorder="1" applyAlignment="1">
      <alignment vertical="top"/>
    </xf>
    <xf numFmtId="0" fontId="4" fillId="2" borderId="22" xfId="0" applyFont="1" applyFill="1" applyBorder="1" applyAlignment="1">
      <alignment vertical="top"/>
    </xf>
    <xf numFmtId="0" fontId="4" fillId="2" borderId="23" xfId="0" applyFont="1" applyFill="1" applyBorder="1" applyAlignment="1">
      <alignment vertical="top"/>
    </xf>
    <xf numFmtId="0" fontId="2" fillId="0" borderId="23" xfId="0" applyFont="1" applyBorder="1" applyAlignment="1">
      <alignment vertical="top"/>
    </xf>
    <xf numFmtId="0" fontId="9" fillId="2" borderId="24" xfId="0" applyFont="1" applyFill="1" applyBorder="1" applyAlignment="1">
      <alignment vertical="top"/>
    </xf>
    <xf numFmtId="0" fontId="10" fillId="0" borderId="25" xfId="0" applyFont="1" applyFill="1" applyBorder="1" applyAlignment="1">
      <alignment vertical="top" wrapText="1"/>
    </xf>
    <xf numFmtId="4" fontId="13" fillId="0" borderId="23" xfId="0" applyNumberFormat="1" applyFont="1" applyBorder="1" applyAlignment="1">
      <alignment vertical="top"/>
    </xf>
    <xf numFmtId="164" fontId="11" fillId="2" borderId="28" xfId="1" applyFont="1" applyFill="1" applyBorder="1" applyAlignment="1">
      <alignment vertical="top"/>
    </xf>
    <xf numFmtId="164" fontId="11" fillId="2" borderId="26" xfId="1" applyFont="1" applyFill="1" applyBorder="1" applyAlignment="1">
      <alignment vertical="top"/>
    </xf>
    <xf numFmtId="0" fontId="11" fillId="2" borderId="28" xfId="0" applyFont="1" applyFill="1" applyBorder="1" applyAlignment="1">
      <alignment vertical="top"/>
    </xf>
    <xf numFmtId="9" fontId="11" fillId="2" borderId="28" xfId="2" applyFont="1" applyFill="1" applyBorder="1" applyAlignment="1">
      <alignment vertical="top"/>
    </xf>
    <xf numFmtId="0" fontId="8" fillId="2" borderId="14" xfId="0" applyFont="1" applyFill="1" applyBorder="1" applyAlignment="1">
      <alignment vertical="top"/>
    </xf>
    <xf numFmtId="0" fontId="10" fillId="0" borderId="0" xfId="0" applyFont="1" applyBorder="1" applyAlignment="1">
      <alignment vertical="top"/>
    </xf>
    <xf numFmtId="0" fontId="12" fillId="0" borderId="17" xfId="0" applyFont="1" applyFill="1" applyBorder="1" applyAlignment="1">
      <alignment horizontal="center" vertical="center" wrapText="1"/>
    </xf>
    <xf numFmtId="164" fontId="0" fillId="2" borderId="0" xfId="1" applyFont="1" applyFill="1" applyAlignment="1">
      <alignment vertical="top"/>
    </xf>
    <xf numFmtId="0" fontId="10" fillId="0" borderId="17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4" fontId="10" fillId="0" borderId="20" xfId="0" applyNumberFormat="1" applyFont="1" applyBorder="1" applyAlignment="1">
      <alignment vertical="center"/>
    </xf>
    <xf numFmtId="164" fontId="11" fillId="2" borderId="20" xfId="1" applyFont="1" applyFill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2" fillId="0" borderId="0" xfId="0" applyFont="1" applyBorder="1" applyAlignment="1"/>
    <xf numFmtId="4" fontId="13" fillId="0" borderId="18" xfId="0" applyNumberFormat="1" applyFont="1" applyBorder="1" applyAlignment="1">
      <alignment vertical="top"/>
    </xf>
    <xf numFmtId="4" fontId="13" fillId="0" borderId="13" xfId="0" applyNumberFormat="1" applyFont="1" applyBorder="1" applyAlignment="1">
      <alignment vertical="top"/>
    </xf>
    <xf numFmtId="9" fontId="5" fillId="2" borderId="13" xfId="2" applyFont="1" applyFill="1" applyBorder="1" applyAlignment="1">
      <alignment vertical="top"/>
    </xf>
    <xf numFmtId="164" fontId="5" fillId="2" borderId="13" xfId="1" applyFont="1" applyFill="1" applyBorder="1" applyAlignment="1">
      <alignment vertical="top"/>
    </xf>
    <xf numFmtId="0" fontId="11" fillId="2" borderId="13" xfId="0" applyFont="1" applyFill="1" applyBorder="1" applyAlignment="1">
      <alignment vertical="top"/>
    </xf>
    <xf numFmtId="0" fontId="2" fillId="0" borderId="8" xfId="0" applyFont="1" applyBorder="1" applyAlignment="1"/>
    <xf numFmtId="0" fontId="4" fillId="0" borderId="9" xfId="0" applyFont="1" applyBorder="1" applyAlignment="1">
      <alignment vertical="center"/>
    </xf>
    <xf numFmtId="0" fontId="11" fillId="0" borderId="10" xfId="0" applyFont="1" applyFill="1" applyBorder="1" applyAlignment="1">
      <alignment vertical="top"/>
    </xf>
    <xf numFmtId="0" fontId="10" fillId="0" borderId="21" xfId="0" applyFont="1" applyFill="1" applyBorder="1" applyAlignment="1">
      <alignment vertical="top" wrapText="1"/>
    </xf>
    <xf numFmtId="10" fontId="5" fillId="2" borderId="13" xfId="1" applyNumberFormat="1" applyFont="1" applyFill="1" applyBorder="1" applyAlignment="1">
      <alignment vertical="top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4" fontId="10" fillId="0" borderId="30" xfId="0" applyNumberFormat="1" applyFont="1" applyBorder="1" applyAlignment="1">
      <alignment vertical="center"/>
    </xf>
    <xf numFmtId="164" fontId="11" fillId="2" borderId="13" xfId="1" applyFont="1" applyFill="1" applyBorder="1" applyAlignment="1">
      <alignment vertical="center"/>
    </xf>
    <xf numFmtId="164" fontId="11" fillId="2" borderId="6" xfId="1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9" fontId="11" fillId="2" borderId="13" xfId="2" applyFont="1" applyFill="1" applyBorder="1" applyAlignment="1">
      <alignment vertical="center"/>
    </xf>
    <xf numFmtId="164" fontId="11" fillId="2" borderId="7" xfId="1" applyFont="1" applyFill="1" applyBorder="1" applyAlignment="1">
      <alignment vertical="center"/>
    </xf>
    <xf numFmtId="0" fontId="4" fillId="0" borderId="0" xfId="0" applyFont="1" applyFill="1" applyBorder="1"/>
    <xf numFmtId="0" fontId="4" fillId="2" borderId="0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49" fontId="11" fillId="2" borderId="18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17" fontId="11" fillId="2" borderId="18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top"/>
    </xf>
    <xf numFmtId="0" fontId="11" fillId="2" borderId="18" xfId="0" applyFont="1" applyFill="1" applyBorder="1" applyAlignment="1">
      <alignment horizontal="center" vertical="top"/>
    </xf>
    <xf numFmtId="165" fontId="11" fillId="2" borderId="17" xfId="1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top"/>
    </xf>
    <xf numFmtId="0" fontId="10" fillId="0" borderId="21" xfId="0" applyFont="1" applyFill="1" applyBorder="1" applyAlignment="1">
      <alignment vertical="top"/>
    </xf>
    <xf numFmtId="4" fontId="13" fillId="0" borderId="9" xfId="0" applyNumberFormat="1" applyFont="1" applyBorder="1" applyAlignment="1">
      <alignment vertical="top"/>
    </xf>
    <xf numFmtId="164" fontId="5" fillId="2" borderId="21" xfId="1" applyFont="1" applyFill="1" applyBorder="1" applyAlignment="1">
      <alignment vertical="center"/>
    </xf>
    <xf numFmtId="0" fontId="2" fillId="0" borderId="6" xfId="0" applyFont="1" applyBorder="1" applyAlignment="1"/>
    <xf numFmtId="0" fontId="4" fillId="0" borderId="20" xfId="0" applyFont="1" applyBorder="1" applyAlignment="1">
      <alignment vertical="center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vertical="top"/>
    </xf>
    <xf numFmtId="164" fontId="19" fillId="2" borderId="0" xfId="1" applyFont="1" applyFill="1" applyBorder="1" applyAlignment="1">
      <alignment horizontal="right" vertical="top"/>
    </xf>
    <xf numFmtId="164" fontId="19" fillId="2" borderId="0" xfId="1" applyFont="1" applyFill="1" applyBorder="1" applyAlignment="1" applyProtection="1">
      <alignment horizontal="right" vertical="top"/>
    </xf>
    <xf numFmtId="164" fontId="20" fillId="2" borderId="0" xfId="1" applyFont="1" applyFill="1" applyBorder="1" applyAlignment="1">
      <alignment vertical="top"/>
    </xf>
    <xf numFmtId="164" fontId="20" fillId="2" borderId="0" xfId="1" applyFont="1" applyFill="1" applyBorder="1" applyAlignment="1">
      <alignment horizontal="right" vertical="top"/>
    </xf>
    <xf numFmtId="164" fontId="3" fillId="2" borderId="0" xfId="1" applyFill="1" applyBorder="1"/>
    <xf numFmtId="0" fontId="21" fillId="2" borderId="0" xfId="0" applyFont="1" applyFill="1" applyBorder="1" applyAlignment="1">
      <alignment horizontal="center"/>
    </xf>
    <xf numFmtId="0" fontId="14" fillId="2" borderId="0" xfId="0" applyFont="1" applyFill="1" applyBorder="1" applyAlignment="1"/>
    <xf numFmtId="0" fontId="21" fillId="2" borderId="0" xfId="0" applyFont="1" applyFill="1" applyBorder="1" applyAlignment="1">
      <alignment horizontal="center" vertical="top"/>
    </xf>
    <xf numFmtId="0" fontId="21" fillId="2" borderId="0" xfId="0" applyFont="1" applyFill="1" applyBorder="1" applyAlignment="1">
      <alignment vertical="top"/>
    </xf>
    <xf numFmtId="0" fontId="14" fillId="2" borderId="0" xfId="0" applyFont="1" applyFill="1" applyAlignment="1">
      <alignment vertical="top"/>
    </xf>
    <xf numFmtId="0" fontId="21" fillId="2" borderId="0" xfId="0" applyFont="1" applyFill="1" applyBorder="1" applyAlignment="1"/>
    <xf numFmtId="164" fontId="20" fillId="2" borderId="0" xfId="1" applyFont="1" applyFill="1" applyAlignment="1">
      <alignment vertical="top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Alignment="1">
      <alignment vertical="top"/>
    </xf>
    <xf numFmtId="164" fontId="4" fillId="2" borderId="0" xfId="1" applyFont="1" applyFill="1" applyBorder="1" applyAlignment="1">
      <alignment vertical="top"/>
    </xf>
    <xf numFmtId="164" fontId="14" fillId="2" borderId="0" xfId="1" applyFont="1" applyFill="1" applyBorder="1" applyAlignment="1">
      <alignment vertical="top"/>
    </xf>
    <xf numFmtId="164" fontId="7" fillId="2" borderId="0" xfId="1" applyFont="1" applyFill="1" applyBorder="1" applyAlignment="1"/>
    <xf numFmtId="0" fontId="8" fillId="2" borderId="0" xfId="0" applyFont="1" applyFill="1" applyBorder="1" applyAlignment="1">
      <alignment horizontal="center"/>
    </xf>
    <xf numFmtId="164" fontId="3" fillId="2" borderId="0" xfId="1" applyFont="1" applyFill="1" applyBorder="1" applyAlignment="1"/>
    <xf numFmtId="9" fontId="3" fillId="2" borderId="0" xfId="2" applyFill="1"/>
    <xf numFmtId="164" fontId="19" fillId="2" borderId="0" xfId="1" applyFont="1" applyFill="1" applyAlignment="1">
      <alignment vertical="top"/>
    </xf>
    <xf numFmtId="0" fontId="22" fillId="2" borderId="0" xfId="0" applyFont="1" applyFill="1" applyBorder="1"/>
    <xf numFmtId="0" fontId="19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 vertical="top"/>
    </xf>
    <xf numFmtId="164" fontId="22" fillId="2" borderId="0" xfId="1" applyFont="1" applyFill="1" applyBorder="1" applyAlignment="1">
      <alignment horizontal="right" vertical="top"/>
    </xf>
    <xf numFmtId="164" fontId="22" fillId="2" borderId="0" xfId="1" applyFont="1" applyFill="1" applyBorder="1" applyAlignment="1">
      <alignment vertical="top"/>
    </xf>
    <xf numFmtId="164" fontId="22" fillId="2" borderId="0" xfId="1" applyFont="1" applyFill="1" applyAlignment="1">
      <alignment vertical="top"/>
    </xf>
    <xf numFmtId="0" fontId="20" fillId="2" borderId="0" xfId="0" applyFont="1" applyFill="1" applyAlignment="1">
      <alignment vertical="top"/>
    </xf>
    <xf numFmtId="0" fontId="22" fillId="2" borderId="0" xfId="0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center" vertical="top"/>
    </xf>
    <xf numFmtId="164" fontId="22" fillId="2" borderId="0" xfId="1" applyFont="1" applyFill="1" applyAlignment="1">
      <alignment horizontal="right" vertical="top"/>
    </xf>
    <xf numFmtId="0" fontId="23" fillId="0" borderId="0" xfId="3" applyFont="1" applyFill="1" applyAlignment="1">
      <alignment vertical="center"/>
    </xf>
    <xf numFmtId="0" fontId="24" fillId="0" borderId="0" xfId="3" applyFont="1" applyFill="1" applyAlignment="1">
      <alignment vertical="center"/>
    </xf>
    <xf numFmtId="10" fontId="24" fillId="0" borderId="0" xfId="4" applyNumberFormat="1" applyFont="1" applyFill="1" applyAlignment="1">
      <alignment vertical="center"/>
    </xf>
    <xf numFmtId="43" fontId="24" fillId="0" borderId="0" xfId="5" applyFont="1" applyFill="1" applyAlignment="1">
      <alignment vertical="center"/>
    </xf>
    <xf numFmtId="0" fontId="1" fillId="0" borderId="0" xfId="3" applyFont="1" applyFill="1" applyAlignment="1">
      <alignment vertical="center"/>
    </xf>
    <xf numFmtId="10" fontId="0" fillId="0" borderId="0" xfId="4" applyNumberFormat="1" applyFont="1" applyFill="1" applyAlignment="1">
      <alignment vertical="center"/>
    </xf>
    <xf numFmtId="43" fontId="0" fillId="0" borderId="0" xfId="5" applyFont="1" applyFill="1" applyAlignment="1">
      <alignment vertical="center"/>
    </xf>
    <xf numFmtId="0" fontId="2" fillId="0" borderId="5" xfId="3" applyFont="1" applyFill="1" applyBorder="1" applyAlignment="1">
      <alignment horizontal="center" vertical="center" wrapText="1"/>
    </xf>
    <xf numFmtId="10" fontId="2" fillId="0" borderId="13" xfId="4" applyNumberFormat="1" applyFont="1" applyFill="1" applyBorder="1" applyAlignment="1">
      <alignment horizontal="center" vertical="center" wrapText="1"/>
    </xf>
    <xf numFmtId="43" fontId="2" fillId="0" borderId="13" xfId="5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  <xf numFmtId="0" fontId="1" fillId="0" borderId="13" xfId="3" applyFont="1" applyFill="1" applyBorder="1" applyAlignment="1">
      <alignment horizontal="left" vertical="center" wrapText="1"/>
    </xf>
    <xf numFmtId="0" fontId="1" fillId="0" borderId="13" xfId="3" applyFont="1" applyFill="1" applyBorder="1" applyAlignment="1">
      <alignment vertical="center"/>
    </xf>
    <xf numFmtId="43" fontId="0" fillId="0" borderId="13" xfId="5" applyFont="1" applyFill="1" applyBorder="1" applyAlignment="1">
      <alignment vertical="center"/>
    </xf>
    <xf numFmtId="15" fontId="1" fillId="0" borderId="13" xfId="3" applyNumberFormat="1" applyFont="1" applyFill="1" applyBorder="1" applyAlignment="1">
      <alignment horizontal="center" vertical="center"/>
    </xf>
    <xf numFmtId="10" fontId="0" fillId="0" borderId="13" xfId="4" applyNumberFormat="1" applyFont="1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/>
    </xf>
    <xf numFmtId="43" fontId="24" fillId="3" borderId="0" xfId="5" applyFont="1" applyFill="1" applyAlignment="1">
      <alignment vertical="center"/>
    </xf>
    <xf numFmtId="43" fontId="24" fillId="0" borderId="0" xfId="3" applyNumberFormat="1" applyFont="1" applyFill="1" applyAlignment="1">
      <alignment vertical="center"/>
    </xf>
    <xf numFmtId="0" fontId="1" fillId="0" borderId="13" xfId="3" applyFont="1" applyFill="1" applyBorder="1" applyAlignment="1">
      <alignment horizontal="left" vertical="center"/>
    </xf>
    <xf numFmtId="43" fontId="0" fillId="0" borderId="13" xfId="5" applyFont="1" applyFill="1" applyBorder="1" applyAlignment="1">
      <alignment horizontal="center" vertical="center"/>
    </xf>
    <xf numFmtId="49" fontId="1" fillId="0" borderId="13" xfId="3" applyNumberFormat="1" applyFont="1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 wrapText="1"/>
    </xf>
    <xf numFmtId="15" fontId="1" fillId="0" borderId="13" xfId="3" quotePrefix="1" applyNumberFormat="1" applyFont="1" applyFill="1" applyBorder="1" applyAlignment="1">
      <alignment horizontal="center" vertical="center"/>
    </xf>
    <xf numFmtId="15" fontId="1" fillId="0" borderId="13" xfId="3" applyNumberFormat="1" applyFont="1" applyFill="1" applyBorder="1" applyAlignment="1">
      <alignment horizontal="center" vertical="center" wrapText="1"/>
    </xf>
    <xf numFmtId="49" fontId="1" fillId="0" borderId="13" xfId="3" applyNumberFormat="1" applyFont="1" applyFill="1" applyBorder="1" applyAlignment="1">
      <alignment horizontal="center" vertical="center" wrapText="1"/>
    </xf>
    <xf numFmtId="0" fontId="1" fillId="0" borderId="18" xfId="3" applyFont="1" applyFill="1" applyBorder="1" applyAlignment="1">
      <alignment horizontal="left" vertical="center" wrapText="1"/>
    </xf>
    <xf numFmtId="0" fontId="1" fillId="0" borderId="12" xfId="3" applyFont="1" applyFill="1" applyBorder="1" applyAlignment="1">
      <alignment horizontal="center" vertical="center"/>
    </xf>
    <xf numFmtId="43" fontId="0" fillId="0" borderId="12" xfId="5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vertical="center"/>
    </xf>
    <xf numFmtId="10" fontId="0" fillId="0" borderId="12" xfId="4" applyNumberFormat="1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 wrapText="1"/>
    </xf>
    <xf numFmtId="43" fontId="0" fillId="0" borderId="12" xfId="5" applyFont="1" applyFill="1" applyBorder="1" applyAlignment="1">
      <alignment vertical="center"/>
    </xf>
    <xf numFmtId="2" fontId="1" fillId="0" borderId="12" xfId="3" applyNumberFormat="1" applyFont="1" applyFill="1" applyBorder="1" applyAlignment="1">
      <alignment horizontal="center" vertical="center" wrapText="1"/>
    </xf>
    <xf numFmtId="49" fontId="1" fillId="0" borderId="12" xfId="3" applyNumberFormat="1" applyFont="1" applyFill="1" applyBorder="1" applyAlignment="1">
      <alignment horizontal="center" vertical="center" wrapText="1"/>
    </xf>
    <xf numFmtId="0" fontId="2" fillId="0" borderId="18" xfId="3" applyFont="1" applyFill="1" applyBorder="1" applyAlignment="1">
      <alignment horizontal="left" vertical="center"/>
    </xf>
    <xf numFmtId="0" fontId="1" fillId="0" borderId="18" xfId="3" applyFont="1" applyFill="1" applyBorder="1" applyAlignment="1">
      <alignment vertical="center"/>
    </xf>
    <xf numFmtId="43" fontId="0" fillId="0" borderId="19" xfId="5" applyFont="1" applyFill="1" applyBorder="1" applyAlignment="1">
      <alignment vertical="center"/>
    </xf>
    <xf numFmtId="0" fontId="1" fillId="0" borderId="17" xfId="3" applyFont="1" applyFill="1" applyBorder="1" applyAlignment="1">
      <alignment vertical="center"/>
    </xf>
    <xf numFmtId="10" fontId="0" fillId="0" borderId="18" xfId="4" applyNumberFormat="1" applyFont="1" applyFill="1" applyBorder="1" applyAlignment="1">
      <alignment horizontal="center" vertical="center"/>
    </xf>
    <xf numFmtId="43" fontId="0" fillId="0" borderId="18" xfId="5" applyFont="1" applyFill="1" applyBorder="1" applyAlignment="1">
      <alignment vertical="center"/>
    </xf>
    <xf numFmtId="0" fontId="1" fillId="0" borderId="18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43" fontId="0" fillId="0" borderId="5" xfId="5" applyFont="1" applyFill="1" applyBorder="1" applyAlignment="1">
      <alignment vertical="center"/>
    </xf>
    <xf numFmtId="15" fontId="1" fillId="0" borderId="5" xfId="3" applyNumberFormat="1" applyFont="1" applyFill="1" applyBorder="1" applyAlignment="1">
      <alignment horizontal="center" vertical="center"/>
    </xf>
    <xf numFmtId="0" fontId="1" fillId="0" borderId="5" xfId="3" applyFont="1" applyFill="1" applyBorder="1" applyAlignment="1">
      <alignment vertical="center"/>
    </xf>
    <xf numFmtId="10" fontId="0" fillId="0" borderId="5" xfId="4" applyNumberFormat="1" applyFont="1" applyFill="1" applyBorder="1" applyAlignment="1">
      <alignment vertical="center"/>
    </xf>
    <xf numFmtId="0" fontId="2" fillId="0" borderId="13" xfId="3" applyFont="1" applyFill="1" applyBorder="1" applyAlignment="1">
      <alignment vertical="center" wrapText="1"/>
    </xf>
    <xf numFmtId="0" fontId="1" fillId="0" borderId="5" xfId="3" applyFont="1" applyFill="1" applyBorder="1" applyAlignment="1">
      <alignment horizontal="left" vertical="center"/>
    </xf>
    <xf numFmtId="0" fontId="1" fillId="0" borderId="17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left" vertical="center"/>
    </xf>
    <xf numFmtId="0" fontId="1" fillId="0" borderId="21" xfId="3" applyFont="1" applyFill="1" applyBorder="1" applyAlignment="1">
      <alignment vertical="center"/>
    </xf>
    <xf numFmtId="0" fontId="1" fillId="0" borderId="12" xfId="3" applyFont="1" applyFill="1" applyBorder="1" applyAlignment="1">
      <alignment horizontal="left" vertical="center" wrapText="1"/>
    </xf>
    <xf numFmtId="0" fontId="24" fillId="0" borderId="13" xfId="3" applyFont="1" applyFill="1" applyBorder="1" applyAlignment="1">
      <alignment vertical="center"/>
    </xf>
    <xf numFmtId="0" fontId="1" fillId="0" borderId="13" xfId="3" applyFont="1" applyFill="1" applyBorder="1" applyAlignment="1">
      <alignment vertical="center" wrapText="1"/>
    </xf>
    <xf numFmtId="0" fontId="2" fillId="0" borderId="5" xfId="3" applyFont="1" applyFill="1" applyBorder="1" applyAlignment="1">
      <alignment vertical="center"/>
    </xf>
    <xf numFmtId="0" fontId="1" fillId="0" borderId="5" xfId="3" applyFont="1" applyFill="1" applyBorder="1" applyAlignment="1">
      <alignment horizontal="center" vertical="center" wrapText="1"/>
    </xf>
    <xf numFmtId="14" fontId="1" fillId="0" borderId="18" xfId="3" applyNumberFormat="1" applyFont="1" applyFill="1" applyBorder="1" applyAlignment="1">
      <alignment vertical="center"/>
    </xf>
    <xf numFmtId="10" fontId="0" fillId="0" borderId="12" xfId="4" applyNumberFormat="1" applyFont="1" applyFill="1" applyBorder="1" applyAlignment="1">
      <alignment vertical="center"/>
    </xf>
    <xf numFmtId="0" fontId="2" fillId="0" borderId="13" xfId="3" applyFont="1" applyFill="1" applyBorder="1" applyAlignment="1">
      <alignment horizontal="left" vertical="center" wrapText="1"/>
    </xf>
    <xf numFmtId="0" fontId="29" fillId="0" borderId="13" xfId="3" applyFont="1" applyFill="1" applyBorder="1" applyAlignment="1">
      <alignment horizontal="left"/>
    </xf>
    <xf numFmtId="0" fontId="30" fillId="0" borderId="13" xfId="3" applyFont="1" applyFill="1" applyBorder="1" applyAlignment="1">
      <alignment horizontal="left" wrapText="1"/>
    </xf>
    <xf numFmtId="49" fontId="1" fillId="0" borderId="13" xfId="3" quotePrefix="1" applyNumberFormat="1" applyFont="1" applyFill="1" applyBorder="1" applyAlignment="1">
      <alignment horizontal="center" vertical="center" wrapText="1"/>
    </xf>
    <xf numFmtId="0" fontId="29" fillId="0" borderId="13" xfId="3" applyFont="1" applyFill="1" applyBorder="1" applyAlignment="1">
      <alignment horizontal="left" wrapText="1"/>
    </xf>
    <xf numFmtId="0" fontId="1" fillId="0" borderId="5" xfId="3" applyFont="1" applyFill="1" applyBorder="1" applyAlignment="1">
      <alignment vertical="center" wrapText="1"/>
    </xf>
    <xf numFmtId="17" fontId="1" fillId="0" borderId="13" xfId="3" quotePrefix="1" applyNumberFormat="1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 wrapText="1"/>
    </xf>
    <xf numFmtId="43" fontId="0" fillId="0" borderId="0" xfId="5" applyFont="1" applyFill="1" applyBorder="1" applyAlignment="1">
      <alignment horizontal="center" vertical="center"/>
    </xf>
    <xf numFmtId="49" fontId="1" fillId="0" borderId="0" xfId="3" applyNumberFormat="1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vertical="center"/>
    </xf>
    <xf numFmtId="10" fontId="0" fillId="0" borderId="0" xfId="4" applyNumberFormat="1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1" fillId="0" borderId="0" xfId="3" applyFont="1" applyFill="1" applyAlignment="1">
      <alignment horizontal="center" vertical="center"/>
    </xf>
    <xf numFmtId="0" fontId="31" fillId="0" borderId="0" xfId="6" applyFont="1" applyFill="1" applyBorder="1" applyAlignment="1">
      <alignment vertical="center"/>
    </xf>
    <xf numFmtId="0" fontId="32" fillId="0" borderId="0" xfId="3" applyFont="1"/>
    <xf numFmtId="43" fontId="32" fillId="0" borderId="0" xfId="5" applyFont="1"/>
    <xf numFmtId="43" fontId="33" fillId="0" borderId="0" xfId="5" applyFont="1"/>
    <xf numFmtId="0" fontId="34" fillId="0" borderId="0" xfId="3" applyFont="1"/>
    <xf numFmtId="0" fontId="25" fillId="0" borderId="0" xfId="3" applyFont="1"/>
    <xf numFmtId="0" fontId="35" fillId="0" borderId="34" xfId="3" applyFont="1" applyBorder="1"/>
    <xf numFmtId="43" fontId="36" fillId="0" borderId="9" xfId="5" applyFont="1" applyBorder="1"/>
    <xf numFmtId="43" fontId="36" fillId="0" borderId="21" xfId="5" applyFont="1" applyBorder="1"/>
    <xf numFmtId="0" fontId="36" fillId="0" borderId="0" xfId="3" applyFont="1"/>
    <xf numFmtId="0" fontId="2" fillId="0" borderId="5" xfId="3" applyFont="1" applyBorder="1" applyAlignment="1">
      <alignment horizontal="center"/>
    </xf>
    <xf numFmtId="43" fontId="2" fillId="0" borderId="5" xfId="5" applyFont="1" applyBorder="1" applyAlignment="1">
      <alignment horizontal="center"/>
    </xf>
    <xf numFmtId="43" fontId="2" fillId="0" borderId="5" xfId="5" applyFont="1" applyBorder="1" applyAlignment="1"/>
    <xf numFmtId="0" fontId="1" fillId="0" borderId="0" xfId="3" applyFont="1"/>
    <xf numFmtId="0" fontId="2" fillId="0" borderId="18" xfId="3" applyFont="1" applyBorder="1" applyAlignment="1">
      <alignment horizontal="center"/>
    </xf>
    <xf numFmtId="43" fontId="2" fillId="0" borderId="18" xfId="5" applyFont="1" applyBorder="1" applyAlignment="1">
      <alignment horizontal="center"/>
    </xf>
    <xf numFmtId="43" fontId="2" fillId="0" borderId="18" xfId="5" applyFont="1" applyBorder="1" applyAlignment="1"/>
    <xf numFmtId="0" fontId="2" fillId="0" borderId="35" xfId="3" applyFont="1" applyBorder="1" applyAlignment="1">
      <alignment horizontal="center"/>
    </xf>
    <xf numFmtId="43" fontId="2" fillId="0" borderId="35" xfId="5" applyFont="1" applyBorder="1" applyAlignment="1"/>
    <xf numFmtId="43" fontId="2" fillId="0" borderId="35" xfId="5" applyFont="1" applyBorder="1" applyAlignment="1">
      <alignment horizontal="center"/>
    </xf>
    <xf numFmtId="43" fontId="2" fillId="0" borderId="13" xfId="5" applyFont="1" applyBorder="1" applyAlignment="1">
      <alignment horizontal="center" vertical="center" wrapText="1"/>
    </xf>
    <xf numFmtId="0" fontId="37" fillId="0" borderId="13" xfId="3" quotePrefix="1" applyFont="1" applyBorder="1" applyAlignment="1">
      <alignment horizontal="left"/>
    </xf>
    <xf numFmtId="43" fontId="0" fillId="0" borderId="13" xfId="5" applyFont="1" applyBorder="1"/>
    <xf numFmtId="166" fontId="0" fillId="0" borderId="13" xfId="5" applyNumberFormat="1" applyFont="1" applyBorder="1" applyAlignment="1">
      <alignment horizontal="left"/>
    </xf>
    <xf numFmtId="0" fontId="2" fillId="3" borderId="13" xfId="3" applyFont="1" applyFill="1" applyBorder="1" applyAlignment="1">
      <alignment horizontal="center"/>
    </xf>
    <xf numFmtId="43" fontId="2" fillId="3" borderId="13" xfId="5" applyFont="1" applyFill="1" applyBorder="1"/>
    <xf numFmtId="43" fontId="2" fillId="4" borderId="0" xfId="5" applyFont="1" applyFill="1"/>
    <xf numFmtId="43" fontId="0" fillId="0" borderId="0" xfId="5" applyFont="1"/>
    <xf numFmtId="43" fontId="1" fillId="0" borderId="0" xfId="3" applyNumberFormat="1" applyFont="1"/>
    <xf numFmtId="43" fontId="38" fillId="0" borderId="0" xfId="5" applyFont="1" applyAlignment="1">
      <alignment horizontal="left"/>
    </xf>
    <xf numFmtId="43" fontId="24" fillId="0" borderId="0" xfId="5" applyFont="1" applyAlignment="1">
      <alignment horizontal="center"/>
    </xf>
    <xf numFmtId="0" fontId="33" fillId="0" borderId="0" xfId="3" applyFont="1"/>
    <xf numFmtId="164" fontId="8" fillId="2" borderId="0" xfId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164" fontId="6" fillId="2" borderId="1" xfId="1" applyFont="1" applyFill="1" applyBorder="1" applyAlignment="1">
      <alignment horizontal="center" vertical="top" wrapText="1"/>
    </xf>
    <xf numFmtId="164" fontId="6" fillId="2" borderId="8" xfId="1" applyFont="1" applyFill="1" applyBorder="1" applyAlignment="1">
      <alignment horizontal="center" vertical="top" wrapText="1"/>
    </xf>
    <xf numFmtId="164" fontId="6" fillId="2" borderId="5" xfId="1" applyFont="1" applyFill="1" applyBorder="1" applyAlignment="1">
      <alignment horizontal="center" vertical="center" wrapText="1" shrinkToFit="1"/>
    </xf>
    <xf numFmtId="164" fontId="6" fillId="2" borderId="12" xfId="1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2" borderId="4" xfId="1" applyFont="1" applyFill="1" applyBorder="1" applyAlignment="1">
      <alignment horizontal="center" vertical="center" wrapText="1"/>
    </xf>
    <xf numFmtId="164" fontId="6" fillId="2" borderId="11" xfId="1" applyFont="1" applyFill="1" applyBorder="1" applyAlignment="1">
      <alignment horizontal="center" vertical="center" wrapText="1"/>
    </xf>
    <xf numFmtId="164" fontId="6" fillId="2" borderId="4" xfId="1" applyFont="1" applyFill="1" applyBorder="1" applyAlignment="1">
      <alignment horizontal="center" vertical="top" wrapText="1"/>
    </xf>
    <xf numFmtId="164" fontId="6" fillId="2" borderId="11" xfId="1" applyFont="1" applyFill="1" applyBorder="1" applyAlignment="1">
      <alignment horizontal="center" vertical="top" wrapText="1"/>
    </xf>
    <xf numFmtId="164" fontId="6" fillId="2" borderId="2" xfId="1" applyFont="1" applyFill="1" applyBorder="1" applyAlignment="1">
      <alignment horizontal="center" vertical="top" wrapText="1"/>
    </xf>
    <xf numFmtId="164" fontId="6" fillId="2" borderId="9" xfId="1" applyFont="1" applyFill="1" applyBorder="1" applyAlignment="1">
      <alignment horizontal="center" vertical="top" wrapText="1"/>
    </xf>
    <xf numFmtId="0" fontId="1" fillId="0" borderId="5" xfId="3" applyFont="1" applyFill="1" applyBorder="1" applyAlignment="1">
      <alignment horizontal="left" vertical="center" wrapText="1"/>
    </xf>
    <xf numFmtId="0" fontId="1" fillId="0" borderId="18" xfId="3" applyFont="1" applyFill="1" applyBorder="1" applyAlignment="1">
      <alignment horizontal="left" vertical="center" wrapText="1"/>
    </xf>
    <xf numFmtId="0" fontId="1" fillId="0" borderId="12" xfId="3" applyFont="1" applyFill="1" applyBorder="1" applyAlignment="1">
      <alignment horizontal="left" vertical="center" wrapText="1"/>
    </xf>
    <xf numFmtId="2" fontId="1" fillId="0" borderId="5" xfId="3" applyNumberFormat="1" applyFont="1" applyFill="1" applyBorder="1" applyAlignment="1">
      <alignment horizontal="center" vertical="center" wrapText="1"/>
    </xf>
    <xf numFmtId="2" fontId="1" fillId="0" borderId="18" xfId="3" applyNumberFormat="1" applyFont="1" applyFill="1" applyBorder="1" applyAlignment="1">
      <alignment horizontal="center" vertical="center" wrapText="1"/>
    </xf>
    <xf numFmtId="2" fontId="1" fillId="0" borderId="12" xfId="3" applyNumberFormat="1" applyFont="1" applyFill="1" applyBorder="1" applyAlignment="1">
      <alignment horizontal="center" vertical="center" wrapText="1"/>
    </xf>
    <xf numFmtId="0" fontId="1" fillId="0" borderId="0" xfId="3" applyFont="1" applyFill="1" applyAlignment="1">
      <alignment vertical="center" wrapText="1"/>
    </xf>
    <xf numFmtId="0" fontId="2" fillId="0" borderId="9" xfId="3" applyFont="1" applyFill="1" applyBorder="1" applyAlignment="1">
      <alignment horizontal="center" vertical="center"/>
    </xf>
    <xf numFmtId="0" fontId="1" fillId="0" borderId="32" xfId="3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10" fontId="0" fillId="0" borderId="5" xfId="4" applyNumberFormat="1" applyFont="1" applyFill="1" applyBorder="1" applyAlignment="1">
      <alignment horizontal="center" vertical="center"/>
    </xf>
    <xf numFmtId="10" fontId="0" fillId="0" borderId="12" xfId="4" applyNumberFormat="1" applyFont="1" applyFill="1" applyBorder="1" applyAlignment="1">
      <alignment horizontal="center" vertical="center"/>
    </xf>
    <xf numFmtId="43" fontId="0" fillId="0" borderId="5" xfId="5" applyFont="1" applyFill="1" applyBorder="1" applyAlignment="1">
      <alignment horizontal="center" vertical="center"/>
    </xf>
    <xf numFmtId="43" fontId="0" fillId="0" borderId="12" xfId="5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25" fillId="0" borderId="0" xfId="3" applyFont="1" applyFill="1" applyAlignment="1">
      <alignment horizontal="center" vertical="center"/>
    </xf>
    <xf numFmtId="0" fontId="28" fillId="0" borderId="5" xfId="3" applyFont="1" applyFill="1" applyBorder="1" applyAlignment="1">
      <alignment horizontal="center" vertical="center" wrapText="1"/>
    </xf>
    <xf numFmtId="0" fontId="28" fillId="0" borderId="12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43" fontId="24" fillId="0" borderId="0" xfId="5" applyFont="1" applyAlignment="1">
      <alignment horizontal="center"/>
    </xf>
    <xf numFmtId="0" fontId="25" fillId="0" borderId="33" xfId="3" applyFont="1" applyBorder="1" applyAlignment="1">
      <alignment horizontal="center"/>
    </xf>
    <xf numFmtId="0" fontId="25" fillId="0" borderId="32" xfId="3" applyFont="1" applyBorder="1" applyAlignment="1">
      <alignment horizontal="center"/>
    </xf>
    <xf numFmtId="0" fontId="25" fillId="0" borderId="16" xfId="3" applyFont="1" applyBorder="1" applyAlignment="1">
      <alignment horizontal="center"/>
    </xf>
    <xf numFmtId="0" fontId="25" fillId="0" borderId="19" xfId="3" applyFont="1" applyBorder="1" applyAlignment="1">
      <alignment horizontal="center"/>
    </xf>
    <xf numFmtId="0" fontId="25" fillId="0" borderId="0" xfId="3" applyFont="1" applyBorder="1" applyAlignment="1">
      <alignment horizontal="center"/>
    </xf>
    <xf numFmtId="0" fontId="25" fillId="0" borderId="17" xfId="3" applyFont="1" applyBorder="1" applyAlignment="1">
      <alignment horizontal="center"/>
    </xf>
    <xf numFmtId="43" fontId="2" fillId="0" borderId="6" xfId="5" applyFont="1" applyBorder="1" applyAlignment="1">
      <alignment horizontal="center"/>
    </xf>
    <xf numFmtId="43" fontId="2" fillId="0" borderId="30" xfId="5" applyFont="1" applyBorder="1" applyAlignment="1">
      <alignment horizontal="center"/>
    </xf>
    <xf numFmtId="43" fontId="2" fillId="0" borderId="7" xfId="5" applyFont="1" applyBorder="1" applyAlignment="1">
      <alignment horizontal="center"/>
    </xf>
    <xf numFmtId="43" fontId="38" fillId="0" borderId="0" xfId="5" applyFont="1" applyAlignment="1">
      <alignment horizontal="center"/>
    </xf>
    <xf numFmtId="0" fontId="39" fillId="0" borderId="0" xfId="0" applyFont="1"/>
    <xf numFmtId="164" fontId="39" fillId="0" borderId="0" xfId="1" applyFont="1" applyFill="1"/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40" fillId="0" borderId="0" xfId="0" applyFont="1" applyFill="1" applyAlignment="1">
      <alignment horizontal="center"/>
    </xf>
    <xf numFmtId="0" fontId="41" fillId="0" borderId="0" xfId="0" applyFont="1"/>
    <xf numFmtId="164" fontId="41" fillId="0" borderId="0" xfId="1" applyFont="1" applyFill="1"/>
    <xf numFmtId="43" fontId="39" fillId="0" borderId="0" xfId="0" applyNumberFormat="1" applyFont="1"/>
    <xf numFmtId="164" fontId="39" fillId="0" borderId="0" xfId="1" applyFont="1"/>
    <xf numFmtId="164" fontId="39" fillId="0" borderId="30" xfId="1" applyFont="1" applyFill="1" applyBorder="1"/>
    <xf numFmtId="164" fontId="0" fillId="0" borderId="0" xfId="1" applyFont="1" applyFill="1"/>
    <xf numFmtId="164" fontId="39" fillId="0" borderId="0" xfId="1" applyFont="1" applyFill="1" applyBorder="1"/>
    <xf numFmtId="43" fontId="41" fillId="0" borderId="0" xfId="0" applyNumberFormat="1" applyFont="1"/>
    <xf numFmtId="0" fontId="39" fillId="0" borderId="0" xfId="0" applyFont="1" applyAlignment="1"/>
    <xf numFmtId="164" fontId="39" fillId="0" borderId="0" xfId="1" applyFont="1" applyAlignment="1"/>
    <xf numFmtId="164" fontId="39" fillId="0" borderId="0" xfId="1" applyFont="1" applyBorder="1" applyAlignment="1"/>
    <xf numFmtId="164" fontId="39" fillId="0" borderId="9" xfId="1" applyFont="1" applyBorder="1" applyAlignment="1"/>
    <xf numFmtId="164" fontId="39" fillId="0" borderId="9" xfId="1" applyFont="1" applyFill="1" applyBorder="1"/>
    <xf numFmtId="0" fontId="0" fillId="0" borderId="0" xfId="0" applyAlignment="1"/>
    <xf numFmtId="164" fontId="0" fillId="0" borderId="0" xfId="1" applyFont="1" applyAlignment="1"/>
    <xf numFmtId="164" fontId="0" fillId="0" borderId="9" xfId="1" applyFont="1" applyBorder="1" applyAlignment="1"/>
    <xf numFmtId="164" fontId="0" fillId="0" borderId="0" xfId="1" applyFont="1"/>
    <xf numFmtId="164" fontId="0" fillId="0" borderId="30" xfId="1" applyFont="1" applyBorder="1" applyAlignment="1"/>
    <xf numFmtId="0" fontId="41" fillId="0" borderId="0" xfId="0" applyFont="1" applyAlignment="1"/>
    <xf numFmtId="0" fontId="0" fillId="0" borderId="0" xfId="0" applyBorder="1" applyAlignment="1"/>
    <xf numFmtId="164" fontId="2" fillId="0" borderId="0" xfId="1" applyFont="1" applyBorder="1"/>
    <xf numFmtId="43" fontId="41" fillId="0" borderId="0" xfId="0" applyNumberFormat="1" applyFont="1" applyBorder="1"/>
    <xf numFmtId="43" fontId="41" fillId="0" borderId="9" xfId="0" applyNumberFormat="1" applyFont="1" applyBorder="1"/>
    <xf numFmtId="43" fontId="41" fillId="0" borderId="36" xfId="0" applyNumberFormat="1" applyFont="1" applyBorder="1"/>
    <xf numFmtId="43" fontId="39" fillId="0" borderId="0" xfId="0" applyNumberFormat="1" applyFont="1" applyBorder="1"/>
    <xf numFmtId="0" fontId="42" fillId="0" borderId="0" xfId="0" applyFont="1"/>
    <xf numFmtId="164" fontId="42" fillId="0" borderId="0" xfId="1" applyFont="1" applyFill="1"/>
    <xf numFmtId="43" fontId="42" fillId="0" borderId="0" xfId="0" applyNumberFormat="1" applyFont="1" applyBorder="1"/>
    <xf numFmtId="0" fontId="42" fillId="0" borderId="0" xfId="0" applyFont="1" applyAlignment="1"/>
    <xf numFmtId="0" fontId="42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164" fontId="43" fillId="0" borderId="0" xfId="1" applyFont="1" applyFill="1" applyAlignment="1">
      <alignment horizontal="center"/>
    </xf>
    <xf numFmtId="0" fontId="30" fillId="0" borderId="0" xfId="0" applyFont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164" fontId="42" fillId="0" borderId="0" xfId="1" applyFont="1" applyFill="1" applyAlignment="1">
      <alignment horizontal="center"/>
    </xf>
  </cellXfs>
  <cellStyles count="7">
    <cellStyle name="Comma" xfId="1" builtinId="3"/>
    <cellStyle name="Comma 2" xfId="5"/>
    <cellStyle name="Normal" xfId="0" builtinId="0"/>
    <cellStyle name="Normal 2" xfId="3"/>
    <cellStyle name="Normal 2 2" xfId="6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416718</xdr:colOff>
      <xdr:row>46</xdr:row>
      <xdr:rowOff>17009</xdr:rowOff>
    </xdr:from>
    <xdr:to>
      <xdr:col>3</xdr:col>
      <xdr:colOff>1930513</xdr:colOff>
      <xdr:row>48</xdr:row>
      <xdr:rowOff>27214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518" y="12799559"/>
          <a:ext cx="1513795" cy="334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265822</xdr:colOff>
      <xdr:row>45</xdr:row>
      <xdr:rowOff>153082</xdr:rowOff>
    </xdr:from>
    <xdr:to>
      <xdr:col>21</xdr:col>
      <xdr:colOff>505988</xdr:colOff>
      <xdr:row>49</xdr:row>
      <xdr:rowOff>124507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122" y="12773707"/>
          <a:ext cx="121171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382843</xdr:colOff>
      <xdr:row>78</xdr:row>
      <xdr:rowOff>285750</xdr:rowOff>
    </xdr:from>
    <xdr:to>
      <xdr:col>9</xdr:col>
      <xdr:colOff>354268</xdr:colOff>
      <xdr:row>80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043" y="18516600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78</xdr:row>
      <xdr:rowOff>412443</xdr:rowOff>
    </xdr:from>
    <xdr:to>
      <xdr:col>1</xdr:col>
      <xdr:colOff>1743075</xdr:colOff>
      <xdr:row>79</xdr:row>
      <xdr:rowOff>71284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8643293"/>
          <a:ext cx="1400175" cy="335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325693</xdr:colOff>
      <xdr:row>21</xdr:row>
      <xdr:rowOff>142875</xdr:rowOff>
    </xdr:from>
    <xdr:to>
      <xdr:col>9</xdr:col>
      <xdr:colOff>259018</xdr:colOff>
      <xdr:row>25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68" y="4191000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22</xdr:row>
      <xdr:rowOff>40968</xdr:rowOff>
    </xdr:from>
    <xdr:to>
      <xdr:col>1</xdr:col>
      <xdr:colOff>266700</xdr:colOff>
      <xdr:row>24</xdr:row>
      <xdr:rowOff>33184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4270068"/>
          <a:ext cx="1400175" cy="3351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601918</xdr:colOff>
      <xdr:row>60</xdr:row>
      <xdr:rowOff>0</xdr:rowOff>
    </xdr:from>
    <xdr:to>
      <xdr:col>6</xdr:col>
      <xdr:colOff>468568</xdr:colOff>
      <xdr:row>63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868" y="11487150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466725</xdr:colOff>
      <xdr:row>59</xdr:row>
      <xdr:rowOff>183843</xdr:rowOff>
    </xdr:from>
    <xdr:to>
      <xdr:col>3</xdr:col>
      <xdr:colOff>38100</xdr:colOff>
      <xdr:row>61</xdr:row>
      <xdr:rowOff>137959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1480493"/>
          <a:ext cx="1400175" cy="335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view="pageBreakPreview" topLeftCell="A26" zoomScale="112" zoomScaleNormal="100" zoomScaleSheetLayoutView="112" workbookViewId="0">
      <selection activeCell="Z50" sqref="Z50"/>
    </sheetView>
  </sheetViews>
  <sheetFormatPr defaultRowHeight="12.75" x14ac:dyDescent="0.2"/>
  <cols>
    <col min="1" max="1" width="2.5703125" style="173" customWidth="1"/>
    <col min="2" max="2" width="4.42578125" style="173" customWidth="1"/>
    <col min="3" max="3" width="3.28515625" style="173" customWidth="1"/>
    <col min="4" max="4" width="35.5703125" style="173" customWidth="1"/>
    <col min="5" max="5" width="12.85546875" style="176" customWidth="1"/>
    <col min="6" max="6" width="19" style="177" customWidth="1"/>
    <col min="7" max="7" width="13.7109375" style="171" hidden="1" customWidth="1"/>
    <col min="8" max="8" width="11.7109375" style="171" hidden="1" customWidth="1"/>
    <col min="9" max="9" width="12.140625" style="171" hidden="1" customWidth="1"/>
    <col min="10" max="11" width="13.42578125" style="171" hidden="1" customWidth="1"/>
    <col min="12" max="13" width="13.5703125" style="171" hidden="1" customWidth="1"/>
    <col min="14" max="14" width="13.7109375" style="171" hidden="1" customWidth="1"/>
    <col min="15" max="15" width="13.5703125" style="171" hidden="1" customWidth="1"/>
    <col min="16" max="16" width="13.28515625" style="171" hidden="1" customWidth="1"/>
    <col min="17" max="17" width="13.42578125" style="171" hidden="1" customWidth="1"/>
    <col min="18" max="18" width="12.5703125" style="171" hidden="1" customWidth="1"/>
    <col min="19" max="19" width="10.7109375" style="155" customWidth="1"/>
    <col min="20" max="20" width="16.140625" style="172" customWidth="1"/>
    <col min="21" max="21" width="14.5703125" style="172" customWidth="1"/>
    <col min="22" max="22" width="18.28515625" style="155" customWidth="1"/>
    <col min="23" max="23" width="13.5703125" style="172" customWidth="1"/>
    <col min="24" max="24" width="14" style="172" customWidth="1"/>
    <col min="25" max="25" width="4" style="1" customWidth="1"/>
    <col min="26" max="26" width="21" style="2" customWidth="1"/>
    <col min="27" max="27" width="23.140625" style="2" customWidth="1"/>
    <col min="28" max="28" width="16.5703125" style="1" customWidth="1"/>
    <col min="29" max="16384" width="9.140625" style="1"/>
  </cols>
  <sheetData>
    <row r="1" spans="1:27" ht="19.5" customHeight="1" x14ac:dyDescent="0.25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</row>
    <row r="2" spans="1:27" ht="19.5" customHeight="1" x14ac:dyDescent="0.25">
      <c r="A2" s="305" t="s">
        <v>1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7" ht="18" customHeight="1" x14ac:dyDescent="0.25">
      <c r="A3" s="305" t="s">
        <v>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5" spans="1:27" s="3" customFormat="1" ht="12.75" customHeight="1" x14ac:dyDescent="0.2">
      <c r="A5" s="306" t="s">
        <v>3</v>
      </c>
      <c r="B5" s="307"/>
      <c r="C5" s="307"/>
      <c r="D5" s="308"/>
      <c r="E5" s="312" t="s">
        <v>4</v>
      </c>
      <c r="F5" s="314" t="s">
        <v>5</v>
      </c>
      <c r="G5" s="316" t="s">
        <v>6</v>
      </c>
      <c r="H5" s="316" t="s">
        <v>7</v>
      </c>
      <c r="I5" s="316" t="s">
        <v>8</v>
      </c>
      <c r="J5" s="318" t="s">
        <v>9</v>
      </c>
      <c r="K5" s="297" t="s">
        <v>10</v>
      </c>
      <c r="L5" s="297" t="s">
        <v>11</v>
      </c>
      <c r="M5" s="297" t="s">
        <v>12</v>
      </c>
      <c r="N5" s="297" t="s">
        <v>13</v>
      </c>
      <c r="O5" s="297" t="s">
        <v>14</v>
      </c>
      <c r="P5" s="297" t="s">
        <v>15</v>
      </c>
      <c r="Q5" s="297" t="s">
        <v>16</v>
      </c>
      <c r="R5" s="297" t="s">
        <v>17</v>
      </c>
      <c r="S5" s="299" t="s">
        <v>18</v>
      </c>
      <c r="T5" s="301" t="s">
        <v>19</v>
      </c>
      <c r="U5" s="303" t="s">
        <v>20</v>
      </c>
      <c r="V5" s="304"/>
      <c r="W5" s="295" t="s">
        <v>21</v>
      </c>
      <c r="X5" s="295" t="s">
        <v>22</v>
      </c>
      <c r="Z5" s="2"/>
      <c r="AA5" s="2"/>
    </row>
    <row r="6" spans="1:27" s="6" customFormat="1" ht="39.75" customHeight="1" x14ac:dyDescent="0.2">
      <c r="A6" s="309"/>
      <c r="B6" s="310"/>
      <c r="C6" s="310"/>
      <c r="D6" s="311"/>
      <c r="E6" s="313"/>
      <c r="F6" s="315"/>
      <c r="G6" s="317"/>
      <c r="H6" s="317"/>
      <c r="I6" s="317"/>
      <c r="J6" s="319"/>
      <c r="K6" s="298"/>
      <c r="L6" s="298"/>
      <c r="M6" s="298"/>
      <c r="N6" s="298"/>
      <c r="O6" s="298"/>
      <c r="P6" s="298"/>
      <c r="Q6" s="298"/>
      <c r="R6" s="298"/>
      <c r="S6" s="300"/>
      <c r="T6" s="302"/>
      <c r="U6" s="4" t="s">
        <v>23</v>
      </c>
      <c r="V6" s="5" t="s">
        <v>24</v>
      </c>
      <c r="W6" s="296"/>
      <c r="X6" s="296"/>
      <c r="Z6" s="7"/>
      <c r="AA6" s="7"/>
    </row>
    <row r="7" spans="1:27" ht="18" x14ac:dyDescent="0.25">
      <c r="A7" s="8" t="s">
        <v>25</v>
      </c>
      <c r="B7" s="9"/>
      <c r="C7" s="9"/>
      <c r="D7" s="10"/>
      <c r="E7" s="11"/>
      <c r="F7" s="12"/>
      <c r="G7" s="13"/>
      <c r="H7" s="14"/>
      <c r="I7" s="14"/>
      <c r="J7" s="14"/>
      <c r="K7" s="14"/>
      <c r="L7" s="14"/>
      <c r="M7" s="14"/>
      <c r="N7" s="14"/>
      <c r="O7" s="14"/>
      <c r="P7" s="14"/>
      <c r="Q7" s="14"/>
      <c r="R7" s="15"/>
      <c r="S7" s="14"/>
      <c r="T7" s="16"/>
      <c r="U7" s="17"/>
      <c r="V7" s="14"/>
      <c r="W7" s="16"/>
      <c r="X7" s="16"/>
    </row>
    <row r="8" spans="1:27" ht="38.25" customHeight="1" x14ac:dyDescent="0.25">
      <c r="A8" s="8"/>
      <c r="B8" s="290" t="s">
        <v>26</v>
      </c>
      <c r="C8" s="290"/>
      <c r="D8" s="291"/>
      <c r="E8" s="18" t="s">
        <v>27</v>
      </c>
      <c r="F8" s="19">
        <v>10000000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  <c r="T8" s="22" t="s">
        <v>28</v>
      </c>
      <c r="U8" s="23">
        <f t="shared" ref="U8:U9" si="0">V8/F8</f>
        <v>0</v>
      </c>
      <c r="V8" s="24">
        <v>0</v>
      </c>
      <c r="W8" s="16"/>
      <c r="X8" s="16"/>
    </row>
    <row r="9" spans="1:27" s="35" customFormat="1" ht="39" customHeight="1" x14ac:dyDescent="0.2">
      <c r="A9" s="25"/>
      <c r="B9" s="26" t="s">
        <v>29</v>
      </c>
      <c r="C9" s="26"/>
      <c r="D9" s="27"/>
      <c r="E9" s="28" t="s">
        <v>27</v>
      </c>
      <c r="F9" s="29">
        <v>20000000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1"/>
      <c r="T9" s="32" t="s">
        <v>28</v>
      </c>
      <c r="U9" s="33">
        <f t="shared" si="0"/>
        <v>4.5108250000000003E-2</v>
      </c>
      <c r="V9" s="34">
        <v>902165</v>
      </c>
      <c r="W9" s="32"/>
      <c r="X9" s="32"/>
      <c r="Z9" s="7"/>
      <c r="AA9" s="7"/>
    </row>
    <row r="10" spans="1:27" ht="18" x14ac:dyDescent="0.25">
      <c r="A10" s="8"/>
      <c r="B10" s="36" t="s">
        <v>30</v>
      </c>
      <c r="C10" s="9"/>
      <c r="D10" s="10"/>
      <c r="E10" s="18"/>
      <c r="F10" s="37">
        <f>SUM(F8:F9)</f>
        <v>30000000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9"/>
      <c r="T10" s="40"/>
      <c r="U10" s="41"/>
      <c r="V10" s="42">
        <f>SUM(V8:V9)</f>
        <v>902165</v>
      </c>
      <c r="W10" s="40"/>
      <c r="X10" s="40"/>
    </row>
    <row r="11" spans="1:27" ht="18.75" thickBot="1" x14ac:dyDescent="0.3">
      <c r="A11" s="43"/>
      <c r="B11" s="44"/>
      <c r="C11" s="44"/>
      <c r="D11" s="45"/>
      <c r="E11" s="46"/>
      <c r="F11" s="47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9"/>
      <c r="T11" s="50"/>
      <c r="U11" s="51"/>
      <c r="V11" s="52"/>
      <c r="W11" s="50"/>
      <c r="X11" s="50"/>
    </row>
    <row r="12" spans="1:27" s="56" customFormat="1" ht="20.100000000000001" customHeight="1" x14ac:dyDescent="0.25">
      <c r="A12" s="8" t="s">
        <v>31</v>
      </c>
      <c r="B12" s="9"/>
      <c r="C12" s="9"/>
      <c r="D12" s="53"/>
      <c r="E12" s="54"/>
      <c r="F12" s="55"/>
      <c r="G12" s="13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  <c r="S12" s="14"/>
      <c r="T12" s="16"/>
      <c r="U12" s="17"/>
      <c r="V12" s="13"/>
      <c r="W12" s="16"/>
      <c r="X12" s="16"/>
      <c r="Z12" s="57"/>
      <c r="AA12" s="57"/>
    </row>
    <row r="13" spans="1:27" s="35" customFormat="1" ht="19.5" customHeight="1" x14ac:dyDescent="0.2">
      <c r="A13" s="25"/>
      <c r="B13" s="26" t="s">
        <v>32</v>
      </c>
      <c r="C13" s="26"/>
      <c r="D13" s="58"/>
      <c r="E13" s="59" t="s">
        <v>33</v>
      </c>
      <c r="F13" s="60">
        <v>40261034.799999997</v>
      </c>
      <c r="G13" s="6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62"/>
      <c r="S13" s="21"/>
      <c r="T13" s="22" t="s">
        <v>28</v>
      </c>
      <c r="U13" s="23">
        <f t="shared" ref="U13:U22" si="1">V13/F13</f>
        <v>0</v>
      </c>
      <c r="V13" s="24">
        <v>0</v>
      </c>
      <c r="W13" s="22"/>
      <c r="X13" s="63" t="s">
        <v>34</v>
      </c>
      <c r="Z13" s="7"/>
      <c r="AA13" s="7"/>
    </row>
    <row r="14" spans="1:27" s="56" customFormat="1" ht="16.5" customHeight="1" x14ac:dyDescent="0.25">
      <c r="A14" s="64"/>
      <c r="B14" s="65" t="s">
        <v>35</v>
      </c>
      <c r="C14" s="65"/>
      <c r="D14" s="66"/>
      <c r="E14" s="59" t="s">
        <v>33</v>
      </c>
      <c r="F14" s="55">
        <v>500000</v>
      </c>
      <c r="G14" s="67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9"/>
      <c r="S14" s="14"/>
      <c r="T14" s="16" t="s">
        <v>28</v>
      </c>
      <c r="U14" s="17">
        <f t="shared" si="1"/>
        <v>0</v>
      </c>
      <c r="V14" s="70">
        <v>0</v>
      </c>
      <c r="W14" s="16"/>
      <c r="X14" s="16"/>
      <c r="Z14" s="57"/>
      <c r="AA14" s="57"/>
    </row>
    <row r="15" spans="1:27" s="56" customFormat="1" ht="38.25" customHeight="1" x14ac:dyDescent="0.25">
      <c r="A15" s="64"/>
      <c r="B15" s="284" t="s">
        <v>36</v>
      </c>
      <c r="C15" s="284"/>
      <c r="D15" s="285"/>
      <c r="E15" s="71" t="s">
        <v>37</v>
      </c>
      <c r="F15" s="55">
        <v>20000000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14"/>
      <c r="T15" s="16" t="s">
        <v>28</v>
      </c>
      <c r="U15" s="17">
        <f t="shared" si="1"/>
        <v>0</v>
      </c>
      <c r="V15" s="70">
        <v>0</v>
      </c>
      <c r="W15" s="16"/>
      <c r="X15" s="16"/>
      <c r="Z15" s="57"/>
      <c r="AA15" s="57"/>
    </row>
    <row r="16" spans="1:27" s="56" customFormat="1" ht="19.5" customHeight="1" x14ac:dyDescent="0.25">
      <c r="A16" s="64"/>
      <c r="B16" s="65" t="s">
        <v>38</v>
      </c>
      <c r="C16" s="65"/>
      <c r="D16" s="66"/>
      <c r="E16" s="59" t="s">
        <v>33</v>
      </c>
      <c r="F16" s="55">
        <v>2000000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14"/>
      <c r="T16" s="16" t="s">
        <v>28</v>
      </c>
      <c r="U16" s="17">
        <f t="shared" si="1"/>
        <v>0</v>
      </c>
      <c r="V16" s="70">
        <v>0</v>
      </c>
      <c r="W16" s="16"/>
      <c r="X16" s="16"/>
      <c r="Z16" s="57"/>
      <c r="AA16" s="57"/>
    </row>
    <row r="17" spans="1:27" s="56" customFormat="1" ht="19.5" customHeight="1" x14ac:dyDescent="0.25">
      <c r="A17" s="64"/>
      <c r="B17" s="65" t="s">
        <v>39</v>
      </c>
      <c r="C17" s="65"/>
      <c r="D17" s="66"/>
      <c r="E17" s="59" t="s">
        <v>33</v>
      </c>
      <c r="F17" s="55">
        <v>5000000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  <c r="S17" s="14"/>
      <c r="T17" s="16" t="s">
        <v>28</v>
      </c>
      <c r="U17" s="17">
        <f t="shared" si="1"/>
        <v>0</v>
      </c>
      <c r="V17" s="70">
        <v>0</v>
      </c>
      <c r="W17" s="16"/>
      <c r="X17" s="16"/>
      <c r="Z17" s="57"/>
      <c r="AA17" s="57"/>
    </row>
    <row r="18" spans="1:27" s="56" customFormat="1" ht="19.5" customHeight="1" x14ac:dyDescent="0.2">
      <c r="A18" s="64"/>
      <c r="B18" s="290" t="s">
        <v>40</v>
      </c>
      <c r="C18" s="290"/>
      <c r="D18" s="291"/>
      <c r="E18" s="59" t="s">
        <v>33</v>
      </c>
      <c r="F18" s="55">
        <v>2000000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4"/>
      <c r="T18" s="16" t="s">
        <v>28</v>
      </c>
      <c r="U18" s="17">
        <f t="shared" si="1"/>
        <v>0</v>
      </c>
      <c r="V18" s="70">
        <v>0</v>
      </c>
      <c r="W18" s="16"/>
      <c r="X18" s="16"/>
      <c r="Z18" s="57"/>
      <c r="AA18" s="57"/>
    </row>
    <row r="19" spans="1:27" s="56" customFormat="1" ht="19.5" customHeight="1" x14ac:dyDescent="0.25">
      <c r="A19" s="64"/>
      <c r="B19" s="65" t="s">
        <v>41</v>
      </c>
      <c r="C19" s="65"/>
      <c r="D19" s="66"/>
      <c r="E19" s="59" t="s">
        <v>33</v>
      </c>
      <c r="F19" s="55">
        <v>5000000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4"/>
      <c r="T19" s="16" t="s">
        <v>28</v>
      </c>
      <c r="U19" s="17">
        <f t="shared" si="1"/>
        <v>0</v>
      </c>
      <c r="V19" s="70">
        <v>0</v>
      </c>
      <c r="W19" s="16"/>
      <c r="X19" s="16"/>
      <c r="Z19" s="57"/>
      <c r="AA19" s="57"/>
    </row>
    <row r="20" spans="1:27" s="56" customFormat="1" ht="19.5" customHeight="1" x14ac:dyDescent="0.25">
      <c r="A20" s="64"/>
      <c r="B20" s="65" t="s">
        <v>42</v>
      </c>
      <c r="C20" s="65"/>
      <c r="D20" s="66"/>
      <c r="E20" s="72"/>
      <c r="F20" s="55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4"/>
      <c r="T20" s="16" t="s">
        <v>28</v>
      </c>
      <c r="U20" s="17"/>
      <c r="V20" s="70">
        <v>0</v>
      </c>
      <c r="W20" s="16"/>
      <c r="X20" s="16"/>
      <c r="Z20" s="57"/>
      <c r="AA20" s="57"/>
    </row>
    <row r="21" spans="1:27" s="56" customFormat="1" ht="19.5" customHeight="1" x14ac:dyDescent="0.25">
      <c r="A21" s="64"/>
      <c r="B21" s="73" t="s">
        <v>43</v>
      </c>
      <c r="C21" s="65"/>
      <c r="D21" s="66"/>
      <c r="E21" s="72" t="s">
        <v>44</v>
      </c>
      <c r="F21" s="55">
        <v>5000000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  <c r="S21" s="14"/>
      <c r="T21" s="16" t="s">
        <v>28</v>
      </c>
      <c r="U21" s="17">
        <f t="shared" si="1"/>
        <v>0</v>
      </c>
      <c r="V21" s="70">
        <v>0</v>
      </c>
      <c r="W21" s="16"/>
      <c r="X21" s="16"/>
      <c r="Z21" s="57"/>
      <c r="AA21" s="57"/>
    </row>
    <row r="22" spans="1:27" s="56" customFormat="1" ht="19.5" customHeight="1" x14ac:dyDescent="0.25">
      <c r="A22" s="64"/>
      <c r="B22" s="73" t="s">
        <v>45</v>
      </c>
      <c r="C22" s="65"/>
      <c r="D22" s="66"/>
      <c r="E22" s="72" t="s">
        <v>44</v>
      </c>
      <c r="F22" s="74">
        <v>3000000</v>
      </c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75"/>
      <c r="T22" s="77" t="s">
        <v>28</v>
      </c>
      <c r="U22" s="78">
        <f t="shared" si="1"/>
        <v>0</v>
      </c>
      <c r="V22" s="79">
        <v>0</v>
      </c>
      <c r="W22" s="77"/>
      <c r="X22" s="77"/>
      <c r="Z22" s="57"/>
      <c r="AA22" s="57"/>
    </row>
    <row r="23" spans="1:27" s="56" customFormat="1" ht="18" x14ac:dyDescent="0.2">
      <c r="A23" s="64"/>
      <c r="B23" s="36" t="s">
        <v>30</v>
      </c>
      <c r="C23" s="80"/>
      <c r="D23" s="66"/>
      <c r="E23" s="54"/>
      <c r="F23" s="81">
        <f>SUM(F13:F22)</f>
        <v>82761034.799999997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4"/>
      <c r="T23" s="16"/>
      <c r="U23" s="17"/>
      <c r="V23" s="82">
        <v>0</v>
      </c>
      <c r="W23" s="16"/>
      <c r="X23" s="16"/>
      <c r="Z23" s="57"/>
      <c r="AA23" s="57"/>
    </row>
    <row r="24" spans="1:27" s="56" customFormat="1" ht="9.75" customHeight="1" thickBot="1" x14ac:dyDescent="0.25">
      <c r="A24" s="83"/>
      <c r="B24" s="84"/>
      <c r="C24" s="85"/>
      <c r="D24" s="86"/>
      <c r="E24" s="87"/>
      <c r="F24" s="88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90"/>
      <c r="S24" s="89"/>
      <c r="T24" s="91"/>
      <c r="U24" s="92"/>
      <c r="V24" s="88"/>
      <c r="W24" s="91"/>
      <c r="X24" s="91"/>
      <c r="Z24" s="57"/>
      <c r="AA24" s="57"/>
    </row>
    <row r="25" spans="1:27" s="56" customFormat="1" ht="18" x14ac:dyDescent="0.2">
      <c r="A25" s="64" t="s">
        <v>46</v>
      </c>
      <c r="B25" s="36"/>
      <c r="C25" s="36"/>
      <c r="D25" s="66"/>
      <c r="E25" s="54"/>
      <c r="F25" s="55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4"/>
      <c r="T25" s="16"/>
      <c r="U25" s="17"/>
      <c r="V25" s="13"/>
      <c r="W25" s="16"/>
      <c r="X25" s="16"/>
      <c r="Z25" s="57"/>
      <c r="AA25" s="57"/>
    </row>
    <row r="26" spans="1:27" s="56" customFormat="1" ht="18" x14ac:dyDescent="0.25">
      <c r="A26" s="93"/>
      <c r="B26" s="65" t="s">
        <v>47</v>
      </c>
      <c r="C26" s="65"/>
      <c r="D26" s="66"/>
      <c r="E26" s="54"/>
      <c r="F26" s="9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7"/>
      <c r="V26" s="13"/>
      <c r="W26" s="16"/>
      <c r="X26" s="16"/>
      <c r="Z26" s="57"/>
      <c r="AA26" s="57"/>
    </row>
    <row r="27" spans="1:27" s="56" customFormat="1" ht="36" customHeight="1" x14ac:dyDescent="0.25">
      <c r="A27" s="93"/>
      <c r="B27" s="284" t="s">
        <v>48</v>
      </c>
      <c r="C27" s="284"/>
      <c r="D27" s="285"/>
      <c r="E27" s="95" t="s">
        <v>49</v>
      </c>
      <c r="F27" s="55">
        <v>500000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 t="s">
        <v>28</v>
      </c>
      <c r="U27" s="17">
        <f t="shared" ref="U27:U31" si="2">V27/F27</f>
        <v>0.95848131999999997</v>
      </c>
      <c r="V27" s="13">
        <v>479240.66</v>
      </c>
      <c r="W27" s="16"/>
      <c r="X27" s="16"/>
      <c r="Z27" s="57"/>
      <c r="AA27" s="96"/>
    </row>
    <row r="28" spans="1:27" s="56" customFormat="1" ht="55.5" customHeight="1" x14ac:dyDescent="0.2">
      <c r="A28" s="93"/>
      <c r="B28" s="290" t="s">
        <v>50</v>
      </c>
      <c r="C28" s="290"/>
      <c r="D28" s="291"/>
      <c r="E28" s="59" t="s">
        <v>33</v>
      </c>
      <c r="F28" s="60">
        <v>8000000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4"/>
      <c r="T28" s="22" t="s">
        <v>28</v>
      </c>
      <c r="U28" s="23">
        <f t="shared" si="2"/>
        <v>0</v>
      </c>
      <c r="V28" s="24">
        <v>0</v>
      </c>
      <c r="W28" s="16"/>
      <c r="X28" s="16"/>
      <c r="Z28" s="57"/>
      <c r="AA28" s="96"/>
    </row>
    <row r="29" spans="1:27" s="56" customFormat="1" ht="18" customHeight="1" x14ac:dyDescent="0.25">
      <c r="A29" s="93"/>
      <c r="B29" s="284" t="s">
        <v>51</v>
      </c>
      <c r="C29" s="284"/>
      <c r="D29" s="285"/>
      <c r="E29" s="97" t="s">
        <v>52</v>
      </c>
      <c r="F29" s="55">
        <v>5000000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14"/>
      <c r="T29" s="16" t="s">
        <v>28</v>
      </c>
      <c r="U29" s="17">
        <f t="shared" si="2"/>
        <v>0</v>
      </c>
      <c r="V29" s="70">
        <v>0</v>
      </c>
      <c r="W29" s="16"/>
      <c r="X29" s="16"/>
      <c r="Z29" s="57"/>
      <c r="AA29" s="96"/>
    </row>
    <row r="30" spans="1:27" s="56" customFormat="1" ht="21" x14ac:dyDescent="0.2">
      <c r="A30" s="93"/>
      <c r="B30" s="98" t="s">
        <v>53</v>
      </c>
      <c r="C30" s="99"/>
      <c r="D30" s="66"/>
      <c r="E30" s="59" t="s">
        <v>33</v>
      </c>
      <c r="F30" s="55">
        <v>20000000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  <c r="S30" s="14"/>
      <c r="T30" s="16" t="s">
        <v>28</v>
      </c>
      <c r="U30" s="17">
        <f>V30/F30</f>
        <v>0</v>
      </c>
      <c r="V30" s="70">
        <v>0</v>
      </c>
      <c r="W30" s="16"/>
      <c r="X30" s="16"/>
      <c r="Z30" s="57"/>
      <c r="AA30" s="96"/>
    </row>
    <row r="31" spans="1:27" s="56" customFormat="1" ht="36.75" customHeight="1" x14ac:dyDescent="0.2">
      <c r="A31" s="93"/>
      <c r="B31" s="286" t="s">
        <v>54</v>
      </c>
      <c r="C31" s="286"/>
      <c r="D31" s="287"/>
      <c r="E31" s="59" t="s">
        <v>33</v>
      </c>
      <c r="F31" s="100">
        <v>2000000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101"/>
      <c r="S31" s="31"/>
      <c r="T31" s="22" t="s">
        <v>28</v>
      </c>
      <c r="U31" s="23">
        <f t="shared" si="2"/>
        <v>0</v>
      </c>
      <c r="V31" s="24">
        <v>0</v>
      </c>
      <c r="W31" s="77"/>
      <c r="X31" s="77"/>
      <c r="Z31" s="57"/>
      <c r="AA31" s="96"/>
    </row>
    <row r="32" spans="1:27" ht="18" x14ac:dyDescent="0.25">
      <c r="A32" s="102"/>
      <c r="B32" s="103" t="s">
        <v>30</v>
      </c>
      <c r="C32" s="104"/>
      <c r="D32" s="10"/>
      <c r="E32" s="54"/>
      <c r="F32" s="105">
        <f t="shared" ref="F32:R32" si="3">SUM(F27:F31)</f>
        <v>35500000</v>
      </c>
      <c r="G32" s="105">
        <f t="shared" si="3"/>
        <v>0</v>
      </c>
      <c r="H32" s="105">
        <f t="shared" si="3"/>
        <v>0</v>
      </c>
      <c r="I32" s="105">
        <f t="shared" si="3"/>
        <v>0</v>
      </c>
      <c r="J32" s="105">
        <f t="shared" si="3"/>
        <v>0</v>
      </c>
      <c r="K32" s="105">
        <f t="shared" si="3"/>
        <v>0</v>
      </c>
      <c r="L32" s="105">
        <f t="shared" si="3"/>
        <v>0</v>
      </c>
      <c r="M32" s="105">
        <f t="shared" si="3"/>
        <v>0</v>
      </c>
      <c r="N32" s="105">
        <f t="shared" si="3"/>
        <v>0</v>
      </c>
      <c r="O32" s="105">
        <f t="shared" si="3"/>
        <v>0</v>
      </c>
      <c r="P32" s="105">
        <f t="shared" si="3"/>
        <v>0</v>
      </c>
      <c r="Q32" s="105">
        <f t="shared" si="3"/>
        <v>0</v>
      </c>
      <c r="R32" s="105">
        <f t="shared" si="3"/>
        <v>0</v>
      </c>
      <c r="S32" s="105"/>
      <c r="T32" s="106"/>
      <c r="U32" s="107">
        <f>V32/F32</f>
        <v>1.349973690140845E-2</v>
      </c>
      <c r="V32" s="108">
        <f>SUM(V27:V31)</f>
        <v>479240.66</v>
      </c>
      <c r="W32" s="109"/>
      <c r="X32" s="109"/>
    </row>
    <row r="33" spans="1:27" ht="15.75" customHeight="1" x14ac:dyDescent="0.25">
      <c r="A33" s="110"/>
      <c r="B33" s="111" t="s">
        <v>55</v>
      </c>
      <c r="C33" s="111"/>
      <c r="D33" s="112"/>
      <c r="E33" s="113"/>
      <c r="F33" s="106">
        <f t="shared" ref="F33:R33" si="4">F32+F23+F10</f>
        <v>148261034.80000001</v>
      </c>
      <c r="G33" s="106">
        <f t="shared" si="4"/>
        <v>0</v>
      </c>
      <c r="H33" s="106">
        <f t="shared" si="4"/>
        <v>0</v>
      </c>
      <c r="I33" s="106">
        <f t="shared" si="4"/>
        <v>0</v>
      </c>
      <c r="J33" s="106">
        <f t="shared" si="4"/>
        <v>0</v>
      </c>
      <c r="K33" s="106">
        <f t="shared" si="4"/>
        <v>0</v>
      </c>
      <c r="L33" s="106">
        <f t="shared" si="4"/>
        <v>0</v>
      </c>
      <c r="M33" s="106">
        <f t="shared" si="4"/>
        <v>0</v>
      </c>
      <c r="N33" s="106">
        <f t="shared" si="4"/>
        <v>0</v>
      </c>
      <c r="O33" s="106">
        <f t="shared" si="4"/>
        <v>0</v>
      </c>
      <c r="P33" s="106">
        <f t="shared" si="4"/>
        <v>0</v>
      </c>
      <c r="Q33" s="106">
        <f t="shared" si="4"/>
        <v>0</v>
      </c>
      <c r="R33" s="106">
        <f t="shared" si="4"/>
        <v>0</v>
      </c>
      <c r="S33" s="106"/>
      <c r="T33" s="106"/>
      <c r="U33" s="107">
        <f>V33/F33</f>
        <v>6.2844485796472215E-11</v>
      </c>
      <c r="V33" s="114">
        <f>((V32+V10)/F33)</f>
        <v>9.3173884956588727E-3</v>
      </c>
      <c r="W33" s="77"/>
      <c r="X33" s="77"/>
    </row>
    <row r="34" spans="1:27" s="56" customFormat="1" ht="18" x14ac:dyDescent="0.2">
      <c r="A34" s="115" t="s">
        <v>56</v>
      </c>
      <c r="B34" s="116"/>
      <c r="C34" s="116"/>
      <c r="D34" s="117"/>
      <c r="E34" s="118"/>
      <c r="F34" s="119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1"/>
      <c r="S34" s="120"/>
      <c r="T34" s="122"/>
      <c r="U34" s="123"/>
      <c r="V34" s="124"/>
      <c r="W34" s="122"/>
      <c r="X34" s="122"/>
      <c r="Z34" s="57"/>
      <c r="AA34" s="57"/>
    </row>
    <row r="35" spans="1:27" s="56" customFormat="1" ht="18" x14ac:dyDescent="0.25">
      <c r="A35" s="25"/>
      <c r="B35" s="125" t="s">
        <v>57</v>
      </c>
      <c r="C35" s="126"/>
      <c r="D35" s="27"/>
      <c r="E35" s="127"/>
      <c r="F35" s="6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62"/>
      <c r="S35" s="21"/>
      <c r="T35" s="22"/>
      <c r="U35" s="23"/>
      <c r="V35" s="61"/>
      <c r="W35" s="22"/>
      <c r="X35" s="22"/>
      <c r="Z35" s="57"/>
      <c r="AA35" s="57"/>
    </row>
    <row r="36" spans="1:27" s="56" customFormat="1" ht="38.25" customHeight="1" x14ac:dyDescent="0.2">
      <c r="A36" s="25"/>
      <c r="B36" s="288" t="s">
        <v>58</v>
      </c>
      <c r="C36" s="288"/>
      <c r="D36" s="289"/>
      <c r="E36" s="59" t="s">
        <v>33</v>
      </c>
      <c r="F36" s="60">
        <v>4000000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62"/>
      <c r="S36" s="21"/>
      <c r="T36" s="128" t="s">
        <v>59</v>
      </c>
      <c r="U36" s="17">
        <f t="shared" ref="U36" si="5">V36/F36</f>
        <v>0</v>
      </c>
      <c r="V36" s="70">
        <v>0</v>
      </c>
      <c r="W36" s="22"/>
      <c r="X36" s="22"/>
      <c r="Z36" s="57"/>
      <c r="AA36" s="57"/>
    </row>
    <row r="37" spans="1:27" s="56" customFormat="1" ht="18" x14ac:dyDescent="0.2">
      <c r="A37" s="25"/>
      <c r="B37" s="126" t="s">
        <v>60</v>
      </c>
      <c r="C37" s="129"/>
      <c r="D37" s="27"/>
      <c r="E37" s="127"/>
      <c r="F37" s="130">
        <f>F36</f>
        <v>4000000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62"/>
      <c r="S37" s="21"/>
      <c r="T37" s="131"/>
      <c r="U37" s="17"/>
      <c r="V37" s="70"/>
      <c r="W37" s="22"/>
      <c r="X37" s="22"/>
      <c r="Z37" s="57"/>
      <c r="AA37" s="57"/>
    </row>
    <row r="38" spans="1:27" s="56" customFormat="1" ht="18" x14ac:dyDescent="0.25">
      <c r="A38" s="93"/>
      <c r="B38" s="125" t="s">
        <v>61</v>
      </c>
      <c r="C38" s="65"/>
      <c r="D38" s="66"/>
      <c r="E38" s="132"/>
      <c r="F38" s="9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5"/>
      <c r="S38" s="14"/>
      <c r="T38" s="133"/>
      <c r="U38" s="17"/>
      <c r="V38" s="13"/>
      <c r="W38" s="16"/>
      <c r="X38" s="16"/>
      <c r="Z38" s="57"/>
      <c r="AA38" s="57"/>
    </row>
    <row r="39" spans="1:27" s="56" customFormat="1" ht="36" customHeight="1" x14ac:dyDescent="0.25">
      <c r="A39" s="93"/>
      <c r="B39" s="284" t="s">
        <v>62</v>
      </c>
      <c r="C39" s="284"/>
      <c r="D39" s="285"/>
      <c r="E39" s="59" t="s">
        <v>33</v>
      </c>
      <c r="F39" s="60">
        <v>10000000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62"/>
      <c r="S39" s="21"/>
      <c r="T39" s="128" t="s">
        <v>59</v>
      </c>
      <c r="U39" s="23">
        <f t="shared" ref="U39:U41" si="6">V39/F39</f>
        <v>0.9985115</v>
      </c>
      <c r="V39" s="134">
        <v>9985115</v>
      </c>
      <c r="W39" s="16"/>
      <c r="X39" s="16"/>
      <c r="Z39" s="57"/>
      <c r="AA39" s="96"/>
    </row>
    <row r="40" spans="1:27" s="56" customFormat="1" ht="19.5" customHeight="1" x14ac:dyDescent="0.2">
      <c r="A40" s="93"/>
      <c r="B40" s="290" t="s">
        <v>63</v>
      </c>
      <c r="C40" s="290"/>
      <c r="D40" s="291"/>
      <c r="E40" s="97" t="s">
        <v>52</v>
      </c>
      <c r="F40" s="55">
        <v>16000000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5"/>
      <c r="S40" s="14"/>
      <c r="T40" s="128" t="s">
        <v>59</v>
      </c>
      <c r="U40" s="17">
        <f t="shared" si="6"/>
        <v>0</v>
      </c>
      <c r="V40" s="70">
        <v>0</v>
      </c>
      <c r="W40" s="16"/>
      <c r="X40" s="63" t="s">
        <v>34</v>
      </c>
      <c r="Z40" s="57"/>
      <c r="AA40" s="96"/>
    </row>
    <row r="41" spans="1:27" s="56" customFormat="1" ht="21.75" customHeight="1" x14ac:dyDescent="0.2">
      <c r="A41" s="135"/>
      <c r="B41" s="292" t="s">
        <v>30</v>
      </c>
      <c r="C41" s="293"/>
      <c r="D41" s="294"/>
      <c r="E41" s="136"/>
      <c r="F41" s="137">
        <f>F40+F39</f>
        <v>26000000</v>
      </c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6"/>
      <c r="S41" s="75"/>
      <c r="T41" s="128"/>
      <c r="U41" s="78">
        <f t="shared" si="6"/>
        <v>0.38404288461538461</v>
      </c>
      <c r="V41" s="138">
        <f>SUM(V36:V40)</f>
        <v>9985115</v>
      </c>
      <c r="W41" s="77"/>
      <c r="X41" s="77"/>
      <c r="Z41" s="57"/>
      <c r="AA41" s="96"/>
    </row>
    <row r="42" spans="1:27" ht="15.75" customHeight="1" x14ac:dyDescent="0.25">
      <c r="A42" s="139"/>
      <c r="B42" s="111" t="s">
        <v>55</v>
      </c>
      <c r="C42" s="111"/>
      <c r="D42" s="112"/>
      <c r="E42" s="136"/>
      <c r="F42" s="106">
        <f>F41+F37</f>
        <v>30000000</v>
      </c>
      <c r="G42" s="106" t="e">
        <f>G41+G30+#REF!</f>
        <v>#REF!</v>
      </c>
      <c r="H42" s="106" t="e">
        <f>H41+H30+#REF!</f>
        <v>#REF!</v>
      </c>
      <c r="I42" s="106" t="e">
        <f>I41+I30+#REF!</f>
        <v>#REF!</v>
      </c>
      <c r="J42" s="106" t="e">
        <f>J41+J30+#REF!</f>
        <v>#REF!</v>
      </c>
      <c r="K42" s="106" t="e">
        <f>K41+K30+#REF!</f>
        <v>#REF!</v>
      </c>
      <c r="L42" s="106" t="e">
        <f>L41+L30+#REF!</f>
        <v>#REF!</v>
      </c>
      <c r="M42" s="106" t="e">
        <f>M41+M30+#REF!</f>
        <v>#REF!</v>
      </c>
      <c r="N42" s="106" t="e">
        <f>N41+N30+#REF!</f>
        <v>#REF!</v>
      </c>
      <c r="O42" s="106" t="e">
        <f>O41+O30+#REF!</f>
        <v>#REF!</v>
      </c>
      <c r="P42" s="106" t="e">
        <f>P41+P30+#REF!</f>
        <v>#REF!</v>
      </c>
      <c r="Q42" s="106" t="e">
        <f>Q41+Q30+#REF!</f>
        <v>#REF!</v>
      </c>
      <c r="R42" s="106" t="e">
        <f>R41+R30+#REF!</f>
        <v>#REF!</v>
      </c>
      <c r="S42" s="106"/>
      <c r="T42" s="106"/>
      <c r="U42" s="107">
        <f>V42/F42</f>
        <v>0.33283716666666668</v>
      </c>
      <c r="V42" s="108">
        <f>V41</f>
        <v>9985115</v>
      </c>
      <c r="W42" s="77"/>
      <c r="X42" s="77"/>
    </row>
    <row r="43" spans="1:27" ht="15.75" customHeight="1" x14ac:dyDescent="0.2">
      <c r="A43" s="140" t="s">
        <v>64</v>
      </c>
      <c r="B43" s="111"/>
      <c r="C43" s="111"/>
      <c r="D43" s="112"/>
      <c r="E43" s="136"/>
      <c r="F43" s="106">
        <f>F42+F33</f>
        <v>178261034.80000001</v>
      </c>
      <c r="G43" s="106" t="e">
        <f t="shared" ref="G43:R43" si="7">G42+G31+G17</f>
        <v>#REF!</v>
      </c>
      <c r="H43" s="106" t="e">
        <f t="shared" si="7"/>
        <v>#REF!</v>
      </c>
      <c r="I43" s="106" t="e">
        <f t="shared" si="7"/>
        <v>#REF!</v>
      </c>
      <c r="J43" s="106" t="e">
        <f t="shared" si="7"/>
        <v>#REF!</v>
      </c>
      <c r="K43" s="106" t="e">
        <f t="shared" si="7"/>
        <v>#REF!</v>
      </c>
      <c r="L43" s="106" t="e">
        <f t="shared" si="7"/>
        <v>#REF!</v>
      </c>
      <c r="M43" s="106" t="e">
        <f t="shared" si="7"/>
        <v>#REF!</v>
      </c>
      <c r="N43" s="106" t="e">
        <f t="shared" si="7"/>
        <v>#REF!</v>
      </c>
      <c r="O43" s="106" t="e">
        <f t="shared" si="7"/>
        <v>#REF!</v>
      </c>
      <c r="P43" s="106" t="e">
        <f t="shared" si="7"/>
        <v>#REF!</v>
      </c>
      <c r="Q43" s="106" t="e">
        <f t="shared" si="7"/>
        <v>#REF!</v>
      </c>
      <c r="R43" s="106" t="e">
        <f t="shared" si="7"/>
        <v>#REF!</v>
      </c>
      <c r="S43" s="106"/>
      <c r="T43" s="106"/>
      <c r="U43" s="107">
        <f>V43/F43</f>
        <v>6.3763349476528453E-2</v>
      </c>
      <c r="V43" s="108">
        <f>V42+V32+V23+V10</f>
        <v>11366520.66</v>
      </c>
      <c r="W43" s="77"/>
      <c r="X43" s="77"/>
    </row>
    <row r="44" spans="1:27" s="3" customFormat="1" x14ac:dyDescent="0.2">
      <c r="A44" s="141"/>
      <c r="B44" s="141"/>
      <c r="C44" s="141"/>
      <c r="D44" s="141"/>
      <c r="E44" s="142"/>
      <c r="F44" s="143"/>
      <c r="G44" s="144"/>
      <c r="H44" s="144"/>
      <c r="I44" s="144"/>
      <c r="J44" s="145"/>
      <c r="K44" s="145"/>
      <c r="L44" s="145"/>
      <c r="M44" s="145"/>
      <c r="N44" s="145"/>
      <c r="O44" s="145"/>
      <c r="P44" s="145"/>
      <c r="Q44" s="145"/>
      <c r="R44" s="145"/>
      <c r="S44" s="146"/>
      <c r="T44" s="143"/>
      <c r="U44" s="143"/>
      <c r="V44" s="147"/>
      <c r="W44" s="143"/>
      <c r="X44" s="143"/>
      <c r="Z44" s="148"/>
      <c r="AA44" s="2"/>
    </row>
    <row r="45" spans="1:27" s="3" customFormat="1" x14ac:dyDescent="0.2">
      <c r="A45" s="149"/>
      <c r="B45" s="149"/>
      <c r="C45" s="149"/>
      <c r="D45" s="150" t="s">
        <v>65</v>
      </c>
      <c r="E45" s="151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3"/>
      <c r="U45" s="153"/>
      <c r="V45" s="146"/>
      <c r="W45" s="143"/>
      <c r="X45" s="143"/>
      <c r="Z45" s="2"/>
      <c r="AA45" s="2"/>
    </row>
    <row r="46" spans="1:27" s="3" customFormat="1" x14ac:dyDescent="0.2">
      <c r="A46" s="149"/>
      <c r="B46" s="149"/>
      <c r="C46" s="149"/>
      <c r="D46" s="154"/>
      <c r="E46" s="151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3"/>
      <c r="U46" s="153"/>
      <c r="V46" s="146"/>
      <c r="W46" s="143"/>
      <c r="X46" s="143"/>
      <c r="Z46" s="2"/>
      <c r="AA46" s="2"/>
    </row>
    <row r="47" spans="1:27" s="3" customFormat="1" x14ac:dyDescent="0.2">
      <c r="A47" s="149"/>
      <c r="B47" s="149"/>
      <c r="C47" s="149"/>
      <c r="D47" s="154"/>
      <c r="E47" s="151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3"/>
      <c r="U47" s="153"/>
      <c r="V47" s="146"/>
      <c r="W47" s="143"/>
      <c r="X47" s="143"/>
      <c r="Z47" s="2"/>
      <c r="AA47" s="2"/>
    </row>
    <row r="48" spans="1:27" s="3" customFormat="1" x14ac:dyDescent="0.2">
      <c r="A48" s="149"/>
      <c r="B48" s="149"/>
      <c r="C48" s="149"/>
      <c r="D48" s="149"/>
      <c r="E48" s="151"/>
      <c r="F48" s="144"/>
      <c r="G48" s="144"/>
      <c r="H48" s="144"/>
      <c r="I48" s="144"/>
      <c r="J48" s="145"/>
      <c r="K48" s="145"/>
      <c r="L48" s="145"/>
      <c r="M48" s="145"/>
      <c r="N48" s="145"/>
      <c r="O48" s="145"/>
      <c r="P48" s="145"/>
      <c r="Q48" s="145"/>
      <c r="R48" s="145"/>
      <c r="S48" s="155"/>
      <c r="T48" s="153"/>
      <c r="U48" s="153"/>
      <c r="V48" s="155"/>
      <c r="W48" s="153"/>
      <c r="X48" s="153"/>
      <c r="Z48" s="2"/>
      <c r="AA48" s="2"/>
    </row>
    <row r="49" spans="1:33" s="3" customFormat="1" ht="18" x14ac:dyDescent="0.25">
      <c r="A49" s="149"/>
      <c r="B49" s="149"/>
      <c r="C49" s="149"/>
      <c r="D49" s="156" t="s">
        <v>66</v>
      </c>
      <c r="E49" s="157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9" t="s">
        <v>67</v>
      </c>
      <c r="V49" s="159"/>
      <c r="W49" s="160"/>
      <c r="X49" s="160"/>
      <c r="Y49" s="161"/>
      <c r="Z49" s="161"/>
      <c r="AA49" s="161"/>
      <c r="AB49" s="161"/>
      <c r="AC49" s="161"/>
      <c r="AD49" s="161"/>
      <c r="AE49" s="161"/>
      <c r="AF49" s="161"/>
      <c r="AG49" s="161"/>
    </row>
    <row r="50" spans="1:33" s="3" customFormat="1" ht="18" x14ac:dyDescent="0.25">
      <c r="A50" s="149"/>
      <c r="B50" s="149"/>
      <c r="C50" s="149"/>
      <c r="D50" s="162" t="s">
        <v>68</v>
      </c>
      <c r="E50" s="157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283" t="s">
        <v>69</v>
      </c>
      <c r="V50" s="283"/>
      <c r="W50" s="146"/>
      <c r="X50" s="146"/>
      <c r="Y50" s="163"/>
      <c r="Z50" s="163"/>
      <c r="AA50" s="163"/>
      <c r="AB50" s="163"/>
      <c r="AC50" s="163"/>
      <c r="AD50" s="163"/>
      <c r="AE50" s="163"/>
      <c r="AF50" s="163"/>
      <c r="AG50" s="163"/>
    </row>
    <row r="51" spans="1:33" s="3" customFormat="1" x14ac:dyDescent="0.2">
      <c r="A51" s="149"/>
      <c r="B51" s="149"/>
      <c r="C51" s="149"/>
      <c r="D51" s="149"/>
      <c r="E51" s="151"/>
      <c r="F51" s="144"/>
      <c r="G51" s="144"/>
      <c r="H51" s="144"/>
      <c r="I51" s="144"/>
      <c r="J51" s="145"/>
      <c r="K51" s="145"/>
      <c r="L51" s="145"/>
      <c r="M51" s="145"/>
      <c r="N51" s="145"/>
      <c r="O51" s="145"/>
      <c r="P51" s="145"/>
      <c r="Q51" s="145"/>
      <c r="R51" s="145"/>
      <c r="S51" s="155"/>
      <c r="T51" s="153"/>
      <c r="U51" s="153"/>
      <c r="V51" s="155"/>
      <c r="W51" s="153"/>
      <c r="X51" s="153"/>
      <c r="Z51" s="2"/>
      <c r="AA51" s="2"/>
    </row>
    <row r="52" spans="1:33" s="3" customFormat="1" x14ac:dyDescent="0.2">
      <c r="A52" s="149"/>
      <c r="B52" s="149"/>
      <c r="C52" s="149"/>
      <c r="D52" s="149"/>
      <c r="E52" s="151"/>
      <c r="F52" s="144"/>
      <c r="G52" s="144"/>
      <c r="H52" s="144"/>
      <c r="I52" s="144"/>
      <c r="J52" s="145"/>
      <c r="K52" s="145"/>
      <c r="L52" s="145"/>
      <c r="M52" s="145"/>
      <c r="N52" s="145"/>
      <c r="O52" s="145"/>
      <c r="P52" s="145"/>
      <c r="Q52" s="145"/>
      <c r="R52" s="145"/>
      <c r="S52" s="155"/>
      <c r="T52" s="153"/>
      <c r="U52" s="153"/>
      <c r="V52" s="155"/>
      <c r="W52" s="153"/>
      <c r="X52" s="153"/>
      <c r="Z52" s="164"/>
      <c r="AA52" s="2"/>
    </row>
    <row r="53" spans="1:33" s="3" customFormat="1" x14ac:dyDescent="0.2">
      <c r="A53" s="149"/>
      <c r="B53" s="149"/>
      <c r="C53" s="149"/>
      <c r="D53" s="149"/>
      <c r="E53" s="151"/>
      <c r="F53" s="144"/>
      <c r="G53" s="144"/>
      <c r="H53" s="144"/>
      <c r="I53" s="144"/>
      <c r="J53" s="165"/>
      <c r="K53" s="165"/>
      <c r="L53" s="165"/>
      <c r="M53" s="165"/>
      <c r="N53" s="165"/>
      <c r="O53" s="165"/>
      <c r="P53" s="165"/>
      <c r="Q53" s="165"/>
      <c r="R53" s="165"/>
      <c r="S53" s="155"/>
      <c r="T53" s="153"/>
      <c r="U53" s="153"/>
      <c r="V53" s="155"/>
      <c r="W53" s="153"/>
      <c r="X53" s="153"/>
      <c r="Z53" s="2"/>
      <c r="AA53" s="2"/>
    </row>
    <row r="54" spans="1:33" x14ac:dyDescent="0.2">
      <c r="A54" s="166"/>
      <c r="B54" s="166"/>
      <c r="C54" s="166"/>
      <c r="D54" s="167"/>
      <c r="E54" s="168"/>
      <c r="F54" s="169"/>
      <c r="G54" s="170"/>
      <c r="H54" s="170"/>
      <c r="I54" s="170"/>
    </row>
    <row r="55" spans="1:33" x14ac:dyDescent="0.2">
      <c r="D55" s="174"/>
      <c r="E55" s="175"/>
      <c r="F55" s="169"/>
    </row>
  </sheetData>
  <sheetProtection password="E174" sheet="1" objects="1" scenarios="1" selectLockedCells="1" selectUnlockedCells="1"/>
  <mergeCells count="35">
    <mergeCell ref="A1:X1"/>
    <mergeCell ref="A2:X2"/>
    <mergeCell ref="A3:X3"/>
    <mergeCell ref="A5:D6"/>
    <mergeCell ref="E5:E6"/>
    <mergeCell ref="F5:F6"/>
    <mergeCell ref="G5:G6"/>
    <mergeCell ref="H5:H6"/>
    <mergeCell ref="I5:I6"/>
    <mergeCell ref="J5:J6"/>
    <mergeCell ref="B28:D28"/>
    <mergeCell ref="Q5:Q6"/>
    <mergeCell ref="R5:R6"/>
    <mergeCell ref="S5:S6"/>
    <mergeCell ref="T5:T6"/>
    <mergeCell ref="K5:K6"/>
    <mergeCell ref="L5:L6"/>
    <mergeCell ref="M5:M6"/>
    <mergeCell ref="N5:N6"/>
    <mergeCell ref="O5:O6"/>
    <mergeCell ref="P5:P6"/>
    <mergeCell ref="X5:X6"/>
    <mergeCell ref="B8:D8"/>
    <mergeCell ref="B15:D15"/>
    <mergeCell ref="B18:D18"/>
    <mergeCell ref="B27:D27"/>
    <mergeCell ref="U5:V5"/>
    <mergeCell ref="W5:W6"/>
    <mergeCell ref="U50:V50"/>
    <mergeCell ref="B29:D29"/>
    <mergeCell ref="B31:D31"/>
    <mergeCell ref="B36:D36"/>
    <mergeCell ref="B39:D39"/>
    <mergeCell ref="B40:D40"/>
    <mergeCell ref="B41:D41"/>
  </mergeCells>
  <pageMargins left="0.3" right="0.01" top="0.75" bottom="0.75" header="0.511811023622047" footer="0.511811023622047"/>
  <pageSetup scale="62" firstPageNumber="0" orientation="portrait" horizontalDpi="4294967293" r:id="rId1"/>
  <headerFooter alignWithMargins="0"/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90"/>
  <sheetViews>
    <sheetView topLeftCell="A50" zoomScaleNormal="100" workbookViewId="0">
      <selection activeCell="B26" sqref="B26"/>
    </sheetView>
  </sheetViews>
  <sheetFormatPr defaultRowHeight="15" x14ac:dyDescent="0.2"/>
  <cols>
    <col min="1" max="1" width="40.5703125" style="182" customWidth="1"/>
    <col min="2" max="2" width="30.28515625" style="182" customWidth="1"/>
    <col min="3" max="3" width="16.140625" style="182" customWidth="1"/>
    <col min="4" max="4" width="17.5703125" style="182" customWidth="1"/>
    <col min="5" max="5" width="11.140625" style="182" customWidth="1"/>
    <col min="6" max="6" width="11.140625" style="183" customWidth="1"/>
    <col min="7" max="7" width="18.5703125" style="184" customWidth="1"/>
    <col min="8" max="9" width="15.42578125" style="182" hidden="1" customWidth="1"/>
    <col min="10" max="10" width="13.5703125" style="182" customWidth="1"/>
    <col min="11" max="11" width="29.7109375" style="182" customWidth="1"/>
    <col min="12" max="12" width="22.85546875" style="184" customWidth="1"/>
    <col min="13" max="13" width="14.5703125" style="182" customWidth="1"/>
    <col min="14" max="14" width="15.7109375" style="184" bestFit="1" customWidth="1"/>
    <col min="15" max="15" width="15.42578125" style="184" bestFit="1" customWidth="1"/>
    <col min="16" max="16384" width="9.140625" style="182"/>
  </cols>
  <sheetData>
    <row r="1" spans="1:15" s="179" customFormat="1" ht="15.75" x14ac:dyDescent="0.2">
      <c r="A1" s="178" t="s">
        <v>70</v>
      </c>
      <c r="F1" s="180"/>
      <c r="G1" s="181"/>
      <c r="L1" s="181"/>
      <c r="N1" s="181"/>
      <c r="O1" s="181"/>
    </row>
    <row r="2" spans="1:15" s="179" customFormat="1" ht="15.75" x14ac:dyDescent="0.2">
      <c r="F2" s="180"/>
      <c r="G2" s="181"/>
      <c r="L2" s="181"/>
      <c r="N2" s="181"/>
      <c r="O2" s="181"/>
    </row>
    <row r="3" spans="1:15" s="179" customFormat="1" ht="15.75" x14ac:dyDescent="0.2">
      <c r="A3" s="337" t="s">
        <v>71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181"/>
      <c r="N3" s="181"/>
      <c r="O3" s="181"/>
    </row>
    <row r="4" spans="1:15" s="179" customFormat="1" ht="15.75" x14ac:dyDescent="0.2">
      <c r="A4" s="337" t="s">
        <v>72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181"/>
      <c r="N4" s="181"/>
      <c r="O4" s="181"/>
    </row>
    <row r="5" spans="1:15" s="179" customFormat="1" ht="15.75" x14ac:dyDescent="0.2">
      <c r="A5" s="182"/>
      <c r="B5" s="182"/>
      <c r="C5" s="182"/>
      <c r="D5" s="182"/>
      <c r="E5" s="182"/>
      <c r="F5" s="183"/>
      <c r="G5" s="184"/>
      <c r="H5" s="182"/>
      <c r="I5" s="182"/>
      <c r="J5" s="182"/>
      <c r="K5" s="182"/>
      <c r="L5" s="181"/>
      <c r="N5" s="181"/>
      <c r="O5" s="181"/>
    </row>
    <row r="6" spans="1:15" s="179" customFormat="1" ht="15.75" x14ac:dyDescent="0.2">
      <c r="A6" s="182" t="s">
        <v>73</v>
      </c>
      <c r="B6" s="182"/>
      <c r="C6" s="182"/>
      <c r="D6" s="182"/>
      <c r="E6" s="182"/>
      <c r="F6" s="183"/>
      <c r="G6" s="184"/>
      <c r="H6" s="182"/>
      <c r="I6" s="182"/>
      <c r="J6" s="182"/>
      <c r="K6" s="182"/>
      <c r="L6" s="181"/>
      <c r="N6" s="181"/>
      <c r="O6" s="181"/>
    </row>
    <row r="7" spans="1:15" s="179" customFormat="1" ht="15.75" x14ac:dyDescent="0.2">
      <c r="A7" s="182"/>
      <c r="B7" s="182"/>
      <c r="C7" s="182"/>
      <c r="D7" s="182"/>
      <c r="E7" s="182"/>
      <c r="F7" s="183"/>
      <c r="G7" s="184"/>
      <c r="H7" s="182"/>
      <c r="I7" s="182"/>
      <c r="J7" s="182"/>
      <c r="K7" s="182"/>
      <c r="L7" s="181"/>
      <c r="N7" s="181"/>
      <c r="O7" s="181"/>
    </row>
    <row r="8" spans="1:15" s="179" customFormat="1" ht="15.75" customHeight="1" x14ac:dyDescent="0.2">
      <c r="A8" s="329" t="s">
        <v>74</v>
      </c>
      <c r="B8" s="329" t="s">
        <v>75</v>
      </c>
      <c r="C8" s="329" t="s">
        <v>76</v>
      </c>
      <c r="D8" s="329" t="s">
        <v>77</v>
      </c>
      <c r="E8" s="338" t="s">
        <v>78</v>
      </c>
      <c r="F8" s="340" t="s">
        <v>79</v>
      </c>
      <c r="G8" s="341"/>
      <c r="H8" s="329" t="s">
        <v>80</v>
      </c>
      <c r="I8" s="185"/>
      <c r="J8" s="329" t="s">
        <v>81</v>
      </c>
      <c r="K8" s="329" t="s">
        <v>82</v>
      </c>
      <c r="L8" s="181"/>
      <c r="N8" s="181"/>
      <c r="O8" s="181"/>
    </row>
    <row r="9" spans="1:15" s="179" customFormat="1" ht="45" x14ac:dyDescent="0.2">
      <c r="A9" s="330"/>
      <c r="B9" s="330"/>
      <c r="C9" s="330"/>
      <c r="D9" s="330"/>
      <c r="E9" s="339"/>
      <c r="F9" s="186" t="s">
        <v>83</v>
      </c>
      <c r="G9" s="187" t="s">
        <v>84</v>
      </c>
      <c r="H9" s="330"/>
      <c r="I9" s="188" t="s">
        <v>85</v>
      </c>
      <c r="J9" s="330"/>
      <c r="K9" s="330"/>
      <c r="L9" s="181"/>
      <c r="N9" s="181"/>
      <c r="O9" s="181"/>
    </row>
    <row r="10" spans="1:15" s="179" customFormat="1" ht="20.25" customHeight="1" x14ac:dyDescent="0.2">
      <c r="A10" s="189" t="s">
        <v>86</v>
      </c>
      <c r="B10" s="190"/>
      <c r="C10" s="191">
        <v>12906684.199999999</v>
      </c>
      <c r="D10" s="192" t="s">
        <v>87</v>
      </c>
      <c r="E10" s="190"/>
      <c r="F10" s="193">
        <f>+G10/C10</f>
        <v>0.73032258509896764</v>
      </c>
      <c r="G10" s="191">
        <f>8113996.34+547590.5+50100+370705-1382.87+229250+115784</f>
        <v>9426042.9700000007</v>
      </c>
      <c r="H10" s="191">
        <f>+C10-G10</f>
        <v>3480641.2299999986</v>
      </c>
      <c r="I10" s="191">
        <v>7649160.3399999999</v>
      </c>
      <c r="J10" s="190"/>
      <c r="K10" s="194" t="s">
        <v>88</v>
      </c>
      <c r="L10" s="195">
        <f>+C10-G10</f>
        <v>3480641.2299999986</v>
      </c>
      <c r="M10" s="196"/>
      <c r="N10" s="181"/>
      <c r="O10" s="181"/>
    </row>
    <row r="11" spans="1:15" s="179" customFormat="1" ht="45" customHeight="1" x14ac:dyDescent="0.2">
      <c r="A11" s="197" t="s">
        <v>89</v>
      </c>
      <c r="B11" s="190"/>
      <c r="C11" s="198">
        <f>1124000+6000</f>
        <v>1130000</v>
      </c>
      <c r="D11" s="199" t="s">
        <v>90</v>
      </c>
      <c r="E11" s="190"/>
      <c r="F11" s="193">
        <v>0.995</v>
      </c>
      <c r="G11" s="198">
        <v>1124557</v>
      </c>
      <c r="H11" s="198">
        <f>+C11-G11</f>
        <v>5443</v>
      </c>
      <c r="I11" s="198">
        <v>752657</v>
      </c>
      <c r="J11" s="190"/>
      <c r="K11" s="200" t="s">
        <v>88</v>
      </c>
      <c r="L11" s="195">
        <f t="shared" ref="L11:L77" si="0">+C11-G11</f>
        <v>5443</v>
      </c>
      <c r="N11" s="181"/>
      <c r="O11" s="181"/>
    </row>
    <row r="12" spans="1:15" s="179" customFormat="1" ht="30" customHeight="1" x14ac:dyDescent="0.2">
      <c r="A12" s="189" t="s">
        <v>91</v>
      </c>
      <c r="B12" s="190"/>
      <c r="C12" s="191">
        <v>399975</v>
      </c>
      <c r="D12" s="201" t="s">
        <v>92</v>
      </c>
      <c r="E12" s="190"/>
      <c r="F12" s="193">
        <f>+G12/C12</f>
        <v>0.68479529970623165</v>
      </c>
      <c r="G12" s="191">
        <v>273901</v>
      </c>
      <c r="H12" s="191">
        <f>+C12-G12</f>
        <v>126074</v>
      </c>
      <c r="I12" s="191">
        <v>273901</v>
      </c>
      <c r="J12" s="190"/>
      <c r="K12" s="194" t="s">
        <v>88</v>
      </c>
      <c r="L12" s="195">
        <f t="shared" si="0"/>
        <v>126074</v>
      </c>
      <c r="N12" s="181"/>
      <c r="O12" s="181"/>
    </row>
    <row r="13" spans="1:15" s="179" customFormat="1" ht="30" customHeight="1" x14ac:dyDescent="0.2">
      <c r="A13" s="189" t="s">
        <v>93</v>
      </c>
      <c r="B13" s="190"/>
      <c r="C13" s="191">
        <v>574675</v>
      </c>
      <c r="D13" s="192" t="s">
        <v>94</v>
      </c>
      <c r="E13" s="190"/>
      <c r="F13" s="193">
        <v>0</v>
      </c>
      <c r="G13" s="191"/>
      <c r="H13" s="191"/>
      <c r="I13" s="191"/>
      <c r="J13" s="190"/>
      <c r="K13" s="194"/>
      <c r="L13" s="195">
        <f t="shared" si="0"/>
        <v>574675</v>
      </c>
      <c r="M13" s="181"/>
      <c r="N13" s="181"/>
      <c r="O13" s="181"/>
    </row>
    <row r="14" spans="1:15" s="179" customFormat="1" ht="45" hidden="1" customHeight="1" x14ac:dyDescent="0.2">
      <c r="A14" s="189" t="s">
        <v>95</v>
      </c>
      <c r="B14" s="190" t="s">
        <v>96</v>
      </c>
      <c r="C14" s="191">
        <v>3000000</v>
      </c>
      <c r="D14" s="202" t="s">
        <v>97</v>
      </c>
      <c r="E14" s="190"/>
      <c r="F14" s="193">
        <v>1</v>
      </c>
      <c r="G14" s="191">
        <v>2284116.5</v>
      </c>
      <c r="H14" s="191"/>
      <c r="I14" s="191">
        <v>2245966.5</v>
      </c>
      <c r="J14" s="190"/>
      <c r="K14" s="200" t="s">
        <v>98</v>
      </c>
      <c r="L14" s="181">
        <f t="shared" si="0"/>
        <v>715883.5</v>
      </c>
      <c r="N14" s="181"/>
      <c r="O14" s="181"/>
    </row>
    <row r="15" spans="1:15" s="179" customFormat="1" ht="57.75" hidden="1" customHeight="1" x14ac:dyDescent="0.2">
      <c r="A15" s="189" t="s">
        <v>99</v>
      </c>
      <c r="B15" s="190" t="s">
        <v>100</v>
      </c>
      <c r="C15" s="191">
        <v>29254500</v>
      </c>
      <c r="D15" s="192"/>
      <c r="E15" s="190"/>
      <c r="F15" s="193">
        <v>0.63090000000000002</v>
      </c>
      <c r="G15" s="191">
        <f>24676047.92+4578452.08</f>
        <v>29254500</v>
      </c>
      <c r="H15" s="191">
        <f>+C15-G15</f>
        <v>0</v>
      </c>
      <c r="I15" s="191"/>
      <c r="J15" s="190"/>
      <c r="K15" s="200" t="s">
        <v>101</v>
      </c>
      <c r="L15" s="181">
        <f t="shared" si="0"/>
        <v>0</v>
      </c>
      <c r="N15" s="181"/>
      <c r="O15" s="181"/>
    </row>
    <row r="16" spans="1:15" s="179" customFormat="1" ht="45" hidden="1" customHeight="1" x14ac:dyDescent="0.2">
      <c r="A16" s="189" t="s">
        <v>102</v>
      </c>
      <c r="B16" s="190"/>
      <c r="C16" s="191">
        <v>1000000</v>
      </c>
      <c r="D16" s="201"/>
      <c r="E16" s="190"/>
      <c r="F16" s="193">
        <v>1</v>
      </c>
      <c r="G16" s="191">
        <v>735206</v>
      </c>
      <c r="H16" s="191">
        <v>264794</v>
      </c>
      <c r="I16" s="191">
        <v>735206</v>
      </c>
      <c r="J16" s="190"/>
      <c r="K16" s="200" t="s">
        <v>103</v>
      </c>
      <c r="L16" s="181">
        <f t="shared" si="0"/>
        <v>264794</v>
      </c>
      <c r="N16" s="181"/>
      <c r="O16" s="181"/>
    </row>
    <row r="17" spans="1:16" s="179" customFormat="1" ht="45" hidden="1" x14ac:dyDescent="0.2">
      <c r="A17" s="189" t="s">
        <v>104</v>
      </c>
      <c r="B17" s="194" t="s">
        <v>105</v>
      </c>
      <c r="C17" s="198">
        <v>2103093</v>
      </c>
      <c r="D17" s="199" t="s">
        <v>90</v>
      </c>
      <c r="E17" s="190"/>
      <c r="F17" s="193">
        <v>1</v>
      </c>
      <c r="G17" s="198">
        <f>1768537.48+14341.6+8875.8</f>
        <v>1791754.8800000001</v>
      </c>
      <c r="H17" s="198">
        <v>853340.52</v>
      </c>
      <c r="I17" s="198">
        <v>1782879.08</v>
      </c>
      <c r="J17" s="190"/>
      <c r="K17" s="200" t="s">
        <v>106</v>
      </c>
      <c r="L17" s="181">
        <f t="shared" si="0"/>
        <v>311338.11999999988</v>
      </c>
      <c r="N17" s="181"/>
      <c r="O17" s="181"/>
    </row>
    <row r="18" spans="1:16" ht="96" hidden="1" customHeight="1" x14ac:dyDescent="0.2">
      <c r="A18" s="189" t="s">
        <v>107</v>
      </c>
      <c r="B18" s="194" t="s">
        <v>108</v>
      </c>
      <c r="C18" s="198">
        <v>1440000</v>
      </c>
      <c r="D18" s="203" t="s">
        <v>109</v>
      </c>
      <c r="E18" s="190"/>
      <c r="F18" s="193">
        <v>1</v>
      </c>
      <c r="G18" s="198"/>
      <c r="H18" s="198">
        <v>1440000</v>
      </c>
      <c r="I18" s="198"/>
      <c r="J18" s="190"/>
      <c r="K18" s="200" t="s">
        <v>110</v>
      </c>
      <c r="L18" s="181">
        <f t="shared" si="0"/>
        <v>1440000</v>
      </c>
      <c r="N18" s="181"/>
    </row>
    <row r="19" spans="1:16" s="179" customFormat="1" ht="45" hidden="1" customHeight="1" x14ac:dyDescent="0.2">
      <c r="A19" s="189" t="s">
        <v>111</v>
      </c>
      <c r="B19" s="190"/>
      <c r="C19" s="198">
        <v>50000</v>
      </c>
      <c r="D19" s="199" t="s">
        <v>112</v>
      </c>
      <c r="E19" s="190"/>
      <c r="F19" s="193">
        <v>1</v>
      </c>
      <c r="G19" s="198">
        <v>50000</v>
      </c>
      <c r="H19" s="198"/>
      <c r="I19" s="198"/>
      <c r="J19" s="190"/>
      <c r="K19" s="200" t="s">
        <v>113</v>
      </c>
      <c r="L19" s="181">
        <f t="shared" si="0"/>
        <v>0</v>
      </c>
      <c r="N19" s="181"/>
      <c r="O19" s="181"/>
    </row>
    <row r="20" spans="1:16" s="179" customFormat="1" ht="45" hidden="1" x14ac:dyDescent="0.2">
      <c r="A20" s="189" t="s">
        <v>104</v>
      </c>
      <c r="B20" s="194" t="s">
        <v>105</v>
      </c>
      <c r="C20" s="198">
        <v>2103093</v>
      </c>
      <c r="D20" s="203" t="s">
        <v>114</v>
      </c>
      <c r="E20" s="190"/>
      <c r="F20" s="193">
        <v>0.5</v>
      </c>
      <c r="G20" s="198"/>
      <c r="H20" s="198"/>
      <c r="I20" s="198"/>
      <c r="J20" s="190"/>
      <c r="K20" s="200" t="s">
        <v>106</v>
      </c>
      <c r="L20" s="181">
        <f t="shared" si="0"/>
        <v>2103093</v>
      </c>
      <c r="N20" s="181"/>
      <c r="O20" s="181"/>
    </row>
    <row r="21" spans="1:16" s="179" customFormat="1" ht="60" hidden="1" x14ac:dyDescent="0.2">
      <c r="A21" s="204" t="s">
        <v>115</v>
      </c>
      <c r="B21" s="205" t="s">
        <v>116</v>
      </c>
      <c r="C21" s="206">
        <v>1822247.42</v>
      </c>
      <c r="D21" s="203" t="s">
        <v>114</v>
      </c>
      <c r="E21" s="207"/>
      <c r="F21" s="208">
        <v>1</v>
      </c>
      <c r="G21" s="206">
        <v>1822247.42</v>
      </c>
      <c r="H21" s="206"/>
      <c r="I21" s="206"/>
      <c r="J21" s="207"/>
      <c r="K21" s="209" t="s">
        <v>117</v>
      </c>
      <c r="L21" s="181">
        <f t="shared" si="0"/>
        <v>0</v>
      </c>
      <c r="N21" s="181"/>
      <c r="O21" s="181"/>
    </row>
    <row r="22" spans="1:16" s="179" customFormat="1" ht="90" hidden="1" x14ac:dyDescent="0.2">
      <c r="A22" s="189" t="s">
        <v>118</v>
      </c>
      <c r="B22" s="205" t="s">
        <v>119</v>
      </c>
      <c r="C22" s="210">
        <v>7077100</v>
      </c>
      <c r="D22" s="203" t="s">
        <v>120</v>
      </c>
      <c r="E22" s="207"/>
      <c r="F22" s="208">
        <v>1</v>
      </c>
      <c r="G22" s="191">
        <f>6265426.1+776797.34</f>
        <v>7042223.4399999995</v>
      </c>
      <c r="H22" s="210">
        <f>+C22-G22</f>
        <v>34876.560000000522</v>
      </c>
      <c r="I22" s="207"/>
      <c r="J22" s="207"/>
      <c r="K22" s="211" t="s">
        <v>121</v>
      </c>
      <c r="L22" s="181">
        <f t="shared" si="0"/>
        <v>34876.560000000522</v>
      </c>
      <c r="N22" s="181"/>
      <c r="O22" s="181"/>
    </row>
    <row r="23" spans="1:16" s="179" customFormat="1" ht="30" x14ac:dyDescent="0.2">
      <c r="A23" s="189" t="s">
        <v>122</v>
      </c>
      <c r="B23" s="205" t="s">
        <v>119</v>
      </c>
      <c r="C23" s="210">
        <v>13750201</v>
      </c>
      <c r="D23" s="203" t="s">
        <v>123</v>
      </c>
      <c r="E23" s="207"/>
      <c r="F23" s="208">
        <v>0.82</v>
      </c>
      <c r="G23" s="210">
        <f>13750201-9177460.26</f>
        <v>4572740.74</v>
      </c>
      <c r="H23" s="210"/>
      <c r="I23" s="207"/>
      <c r="J23" s="207"/>
      <c r="K23" s="211" t="s">
        <v>88</v>
      </c>
      <c r="L23" s="195">
        <f t="shared" si="0"/>
        <v>9177460.2599999998</v>
      </c>
      <c r="N23" s="181"/>
      <c r="O23" s="181"/>
    </row>
    <row r="24" spans="1:16" s="179" customFormat="1" ht="90" hidden="1" x14ac:dyDescent="0.2">
      <c r="A24" s="197" t="s">
        <v>124</v>
      </c>
      <c r="B24" s="205"/>
      <c r="C24" s="210">
        <v>3500000</v>
      </c>
      <c r="D24" s="212" t="s">
        <v>123</v>
      </c>
      <c r="E24" s="207"/>
      <c r="F24" s="208">
        <v>1</v>
      </c>
      <c r="G24" s="210">
        <v>3490000</v>
      </c>
      <c r="H24" s="210"/>
      <c r="I24" s="207"/>
      <c r="J24" s="207"/>
      <c r="K24" s="211" t="s">
        <v>125</v>
      </c>
      <c r="L24" s="181">
        <f t="shared" si="0"/>
        <v>10000</v>
      </c>
      <c r="N24" s="181"/>
      <c r="O24" s="181"/>
      <c r="P24" s="179" t="s">
        <v>126</v>
      </c>
    </row>
    <row r="25" spans="1:16" s="179" customFormat="1" ht="17.25" customHeight="1" x14ac:dyDescent="0.2">
      <c r="A25" s="213" t="s">
        <v>127</v>
      </c>
      <c r="B25" s="214"/>
      <c r="C25" s="215"/>
      <c r="D25" s="214"/>
      <c r="E25" s="216"/>
      <c r="F25" s="217"/>
      <c r="G25" s="218"/>
      <c r="H25" s="218"/>
      <c r="I25" s="218"/>
      <c r="J25" s="214"/>
      <c r="K25" s="219"/>
      <c r="L25" s="181">
        <f t="shared" si="0"/>
        <v>0</v>
      </c>
      <c r="N25" s="181"/>
      <c r="O25" s="181"/>
    </row>
    <row r="26" spans="1:16" s="179" customFormat="1" ht="48.75" customHeight="1" x14ac:dyDescent="0.2">
      <c r="A26" s="189" t="s">
        <v>128</v>
      </c>
      <c r="B26" s="220" t="s">
        <v>129</v>
      </c>
      <c r="C26" s="221">
        <v>34500000</v>
      </c>
      <c r="D26" s="222" t="s">
        <v>130</v>
      </c>
      <c r="E26" s="223"/>
      <c r="F26" s="224">
        <v>1</v>
      </c>
      <c r="G26" s="221">
        <v>34167234.310000002</v>
      </c>
      <c r="H26" s="221">
        <v>332765.68999999762</v>
      </c>
      <c r="I26" s="221">
        <v>34167234.310000002</v>
      </c>
      <c r="J26" s="223"/>
      <c r="K26" s="220" t="s">
        <v>131</v>
      </c>
      <c r="L26" s="195">
        <f>+C26-G26</f>
        <v>332765.68999999762</v>
      </c>
      <c r="N26" s="181"/>
      <c r="O26" s="181"/>
    </row>
    <row r="27" spans="1:16" s="179" customFormat="1" ht="45" x14ac:dyDescent="0.2">
      <c r="A27" s="225" t="s">
        <v>132</v>
      </c>
      <c r="B27" s="190"/>
      <c r="C27" s="191"/>
      <c r="D27" s="192"/>
      <c r="E27" s="190"/>
      <c r="F27" s="193"/>
      <c r="G27" s="191"/>
      <c r="H27" s="191"/>
      <c r="I27" s="191"/>
      <c r="J27" s="190"/>
      <c r="K27" s="194"/>
      <c r="L27" s="181">
        <f t="shared" si="0"/>
        <v>0</v>
      </c>
      <c r="N27" s="181"/>
      <c r="O27" s="181"/>
    </row>
    <row r="28" spans="1:16" s="179" customFormat="1" ht="17.25" customHeight="1" x14ac:dyDescent="0.2">
      <c r="A28" s="226" t="s">
        <v>133</v>
      </c>
      <c r="B28" s="194" t="s">
        <v>134</v>
      </c>
      <c r="C28" s="191">
        <v>15000000</v>
      </c>
      <c r="D28" s="194" t="s">
        <v>135</v>
      </c>
      <c r="E28" s="190"/>
      <c r="F28" s="193">
        <v>1</v>
      </c>
      <c r="G28" s="191">
        <v>14280464.15</v>
      </c>
      <c r="H28" s="191">
        <v>719535.84999999963</v>
      </c>
      <c r="I28" s="191">
        <v>14280464.15</v>
      </c>
      <c r="J28" s="190"/>
      <c r="K28" s="194" t="s">
        <v>131</v>
      </c>
      <c r="L28" s="195">
        <f t="shared" si="0"/>
        <v>719535.84999999963</v>
      </c>
      <c r="N28" s="181"/>
      <c r="O28" s="181"/>
    </row>
    <row r="29" spans="1:16" s="179" customFormat="1" ht="17.25" customHeight="1" x14ac:dyDescent="0.2">
      <c r="A29" s="226" t="s">
        <v>136</v>
      </c>
      <c r="B29" s="227" t="s">
        <v>137</v>
      </c>
      <c r="C29" s="218">
        <v>40745187</v>
      </c>
      <c r="D29" s="219" t="s">
        <v>135</v>
      </c>
      <c r="E29" s="214"/>
      <c r="F29" s="331">
        <f>+G29/C29</f>
        <v>0.92150748995212617</v>
      </c>
      <c r="G29" s="333">
        <f>24149995+3998000+4499000+4900000</f>
        <v>37546995</v>
      </c>
      <c r="H29" s="333">
        <v>12597192</v>
      </c>
      <c r="I29" s="333">
        <v>37546995</v>
      </c>
      <c r="J29" s="214"/>
      <c r="K29" s="335" t="s">
        <v>88</v>
      </c>
      <c r="L29" s="195">
        <f t="shared" si="0"/>
        <v>3198192</v>
      </c>
      <c r="N29" s="181"/>
      <c r="O29" s="181"/>
    </row>
    <row r="30" spans="1:16" s="179" customFormat="1" ht="17.25" customHeight="1" x14ac:dyDescent="0.2">
      <c r="A30" s="228" t="s">
        <v>138</v>
      </c>
      <c r="B30" s="229"/>
      <c r="C30" s="210"/>
      <c r="D30" s="205"/>
      <c r="E30" s="207"/>
      <c r="F30" s="332"/>
      <c r="G30" s="334"/>
      <c r="H30" s="334"/>
      <c r="I30" s="334"/>
      <c r="J30" s="207"/>
      <c r="K30" s="336"/>
      <c r="L30" s="181">
        <f t="shared" si="0"/>
        <v>0</v>
      </c>
      <c r="N30" s="181"/>
      <c r="O30" s="181"/>
    </row>
    <row r="31" spans="1:16" s="179" customFormat="1" ht="30" x14ac:dyDescent="0.2">
      <c r="A31" s="230" t="s">
        <v>139</v>
      </c>
      <c r="B31" s="190"/>
      <c r="C31" s="191">
        <v>4000000</v>
      </c>
      <c r="D31" s="194" t="s">
        <v>135</v>
      </c>
      <c r="E31" s="190"/>
      <c r="F31" s="193">
        <f>+G31/C31</f>
        <v>0.89549956000000008</v>
      </c>
      <c r="G31" s="191">
        <f>335500+3175550+46898.24+24050</f>
        <v>3581998.24</v>
      </c>
      <c r="H31" s="191">
        <f>+C31-G31</f>
        <v>418001.75999999978</v>
      </c>
      <c r="I31" s="191">
        <v>3581998.24</v>
      </c>
      <c r="J31" s="190"/>
      <c r="K31" s="200" t="s">
        <v>88</v>
      </c>
      <c r="L31" s="195">
        <f>+C31-G31</f>
        <v>418001.75999999978</v>
      </c>
      <c r="N31" s="181"/>
      <c r="O31" s="181"/>
    </row>
    <row r="32" spans="1:16" s="179" customFormat="1" ht="17.25" customHeight="1" x14ac:dyDescent="0.2">
      <c r="A32" s="197" t="s">
        <v>140</v>
      </c>
      <c r="B32" s="190"/>
      <c r="C32" s="231"/>
      <c r="D32" s="231"/>
      <c r="E32" s="231"/>
      <c r="F32" s="231"/>
      <c r="G32" s="231"/>
      <c r="H32" s="231"/>
      <c r="I32" s="231"/>
      <c r="J32" s="231"/>
      <c r="K32" s="232"/>
      <c r="N32" s="181"/>
      <c r="O32" s="181"/>
    </row>
    <row r="33" spans="1:15" s="179" customFormat="1" ht="15.75" x14ac:dyDescent="0.2">
      <c r="A33" s="233" t="s">
        <v>141</v>
      </c>
      <c r="B33" s="223"/>
      <c r="C33" s="221"/>
      <c r="D33" s="223"/>
      <c r="E33" s="223"/>
      <c r="F33" s="224"/>
      <c r="G33" s="221"/>
      <c r="H33" s="223"/>
      <c r="I33" s="223"/>
      <c r="J33" s="223"/>
      <c r="K33" s="234"/>
      <c r="L33" s="181">
        <f t="shared" si="0"/>
        <v>0</v>
      </c>
      <c r="N33" s="181"/>
      <c r="O33" s="181"/>
    </row>
    <row r="34" spans="1:15" s="179" customFormat="1" ht="15.75" x14ac:dyDescent="0.2">
      <c r="A34" s="320" t="s">
        <v>142</v>
      </c>
      <c r="B34" s="223"/>
      <c r="C34" s="221"/>
      <c r="D34" s="223"/>
      <c r="E34" s="223"/>
      <c r="F34" s="224"/>
      <c r="G34" s="221"/>
      <c r="H34" s="223"/>
      <c r="I34" s="223"/>
      <c r="J34" s="223"/>
      <c r="K34" s="323" t="s">
        <v>143</v>
      </c>
      <c r="L34" s="181">
        <f t="shared" si="0"/>
        <v>0</v>
      </c>
      <c r="N34" s="181"/>
      <c r="O34" s="181"/>
    </row>
    <row r="35" spans="1:15" s="179" customFormat="1" ht="15.75" x14ac:dyDescent="0.2">
      <c r="A35" s="321"/>
      <c r="B35" s="219" t="s">
        <v>144</v>
      </c>
      <c r="C35" s="218">
        <v>500000</v>
      </c>
      <c r="D35" s="235">
        <v>43030</v>
      </c>
      <c r="E35" s="214"/>
      <c r="F35" s="217">
        <v>1</v>
      </c>
      <c r="G35" s="218"/>
      <c r="H35" s="214"/>
      <c r="I35" s="218"/>
      <c r="J35" s="214"/>
      <c r="K35" s="324"/>
      <c r="L35" s="195">
        <f t="shared" si="0"/>
        <v>500000</v>
      </c>
      <c r="N35" s="181"/>
      <c r="O35" s="181"/>
    </row>
    <row r="36" spans="1:15" s="179" customFormat="1" ht="15.75" x14ac:dyDescent="0.2">
      <c r="A36" s="321"/>
      <c r="B36" s="219" t="s">
        <v>145</v>
      </c>
      <c r="C36" s="218">
        <v>1060000</v>
      </c>
      <c r="D36" s="235">
        <v>43030</v>
      </c>
      <c r="E36" s="214"/>
      <c r="F36" s="217">
        <v>1</v>
      </c>
      <c r="G36" s="218"/>
      <c r="H36" s="214"/>
      <c r="I36" s="214"/>
      <c r="J36" s="214"/>
      <c r="K36" s="324"/>
      <c r="L36" s="195">
        <f t="shared" si="0"/>
        <v>1060000</v>
      </c>
      <c r="N36" s="181"/>
      <c r="O36" s="181"/>
    </row>
    <row r="37" spans="1:15" s="179" customFormat="1" ht="15.75" x14ac:dyDescent="0.2">
      <c r="A37" s="322"/>
      <c r="B37" s="207"/>
      <c r="C37" s="210"/>
      <c r="D37" s="207"/>
      <c r="E37" s="207"/>
      <c r="F37" s="236"/>
      <c r="G37" s="210"/>
      <c r="H37" s="207"/>
      <c r="I37" s="207"/>
      <c r="J37" s="207"/>
      <c r="K37" s="325"/>
      <c r="L37" s="181">
        <f t="shared" si="0"/>
        <v>0</v>
      </c>
      <c r="N37" s="181"/>
      <c r="O37" s="181"/>
    </row>
    <row r="38" spans="1:15" ht="45" x14ac:dyDescent="0.2">
      <c r="A38" s="189" t="s">
        <v>146</v>
      </c>
      <c r="B38" s="194"/>
      <c r="C38" s="198">
        <v>10647492</v>
      </c>
      <c r="D38" s="203" t="s">
        <v>147</v>
      </c>
      <c r="E38" s="190"/>
      <c r="F38" s="193"/>
      <c r="G38" s="198"/>
      <c r="H38" s="198"/>
      <c r="I38" s="198"/>
      <c r="J38" s="190"/>
      <c r="K38" s="200" t="s">
        <v>88</v>
      </c>
      <c r="L38" s="195">
        <f t="shared" si="0"/>
        <v>10647492</v>
      </c>
      <c r="N38" s="181"/>
    </row>
    <row r="39" spans="1:15" ht="43.5" customHeight="1" x14ac:dyDescent="0.2">
      <c r="A39" s="189" t="s">
        <v>148</v>
      </c>
      <c r="B39" s="194"/>
      <c r="C39" s="198">
        <v>2500000</v>
      </c>
      <c r="D39" s="203" t="s">
        <v>149</v>
      </c>
      <c r="E39" s="190"/>
      <c r="F39" s="193"/>
      <c r="G39" s="198"/>
      <c r="H39" s="198"/>
      <c r="I39" s="198"/>
      <c r="J39" s="190"/>
      <c r="K39" s="200"/>
      <c r="L39" s="195">
        <f>+C39-G39</f>
        <v>2500000</v>
      </c>
      <c r="N39" s="181"/>
    </row>
    <row r="40" spans="1:15" ht="15.75" x14ac:dyDescent="0.2">
      <c r="A40" s="200"/>
      <c r="B40" s="194"/>
      <c r="C40" s="198"/>
      <c r="D40" s="203"/>
      <c r="E40" s="190"/>
      <c r="F40" s="193"/>
      <c r="G40" s="198"/>
      <c r="H40" s="198"/>
      <c r="I40" s="198"/>
      <c r="J40" s="190"/>
      <c r="K40" s="200"/>
      <c r="L40" s="181"/>
      <c r="N40" s="181"/>
    </row>
    <row r="41" spans="1:15" ht="15.75" hidden="1" x14ac:dyDescent="0.2">
      <c r="A41" s="237" t="s">
        <v>150</v>
      </c>
      <c r="B41" s="194"/>
      <c r="C41" s="198"/>
      <c r="D41" s="203"/>
      <c r="E41" s="190"/>
      <c r="F41" s="193"/>
      <c r="G41" s="198"/>
      <c r="H41" s="198"/>
      <c r="I41" s="198"/>
      <c r="J41" s="190"/>
      <c r="K41" s="200"/>
      <c r="L41" s="181">
        <f t="shared" si="0"/>
        <v>0</v>
      </c>
      <c r="N41" s="181"/>
    </row>
    <row r="42" spans="1:15" ht="30" hidden="1" x14ac:dyDescent="0.2">
      <c r="A42" s="200" t="s">
        <v>151</v>
      </c>
      <c r="B42" s="194"/>
      <c r="C42" s="198">
        <v>1890000</v>
      </c>
      <c r="D42" s="203" t="s">
        <v>152</v>
      </c>
      <c r="E42" s="190"/>
      <c r="F42" s="193">
        <f>948991.96/1890000</f>
        <v>0.50211214814814809</v>
      </c>
      <c r="G42" s="198">
        <f>188100+188100+316675+124446.96+131670</f>
        <v>948991.96</v>
      </c>
      <c r="H42" s="198">
        <v>1890000</v>
      </c>
      <c r="I42" s="198"/>
      <c r="J42" s="190"/>
      <c r="K42" s="200" t="s">
        <v>153</v>
      </c>
      <c r="L42" s="181">
        <f t="shared" si="0"/>
        <v>941008.04</v>
      </c>
      <c r="N42" s="181"/>
    </row>
    <row r="43" spans="1:15" ht="30" hidden="1" x14ac:dyDescent="0.2">
      <c r="A43" s="200" t="s">
        <v>154</v>
      </c>
      <c r="B43" s="194"/>
      <c r="C43" s="198">
        <v>1264500</v>
      </c>
      <c r="D43" s="203" t="s">
        <v>155</v>
      </c>
      <c r="E43" s="190"/>
      <c r="F43" s="193">
        <v>1</v>
      </c>
      <c r="G43" s="198">
        <f>1264500-10500+10500</f>
        <v>1264500</v>
      </c>
      <c r="H43" s="198">
        <f>+C43-G43</f>
        <v>0</v>
      </c>
      <c r="I43" s="198">
        <v>1264500</v>
      </c>
      <c r="J43" s="190"/>
      <c r="K43" s="200" t="s">
        <v>113</v>
      </c>
      <c r="L43" s="181">
        <f t="shared" si="0"/>
        <v>0</v>
      </c>
      <c r="N43" s="181"/>
    </row>
    <row r="44" spans="1:15" ht="30" hidden="1" x14ac:dyDescent="0.2">
      <c r="A44" s="200" t="s">
        <v>156</v>
      </c>
      <c r="B44" s="194"/>
      <c r="C44" s="198">
        <v>1264500</v>
      </c>
      <c r="D44" s="203" t="s">
        <v>155</v>
      </c>
      <c r="E44" s="190"/>
      <c r="F44" s="193">
        <v>1</v>
      </c>
      <c r="G44" s="198">
        <f>1264500-10500+10500</f>
        <v>1264500</v>
      </c>
      <c r="H44" s="198">
        <f>+C44-G44</f>
        <v>0</v>
      </c>
      <c r="I44" s="198">
        <v>1264500</v>
      </c>
      <c r="J44" s="190"/>
      <c r="K44" s="200" t="s">
        <v>113</v>
      </c>
      <c r="L44" s="181">
        <f t="shared" si="0"/>
        <v>0</v>
      </c>
      <c r="N44" s="181"/>
    </row>
    <row r="45" spans="1:15" ht="15.75" hidden="1" x14ac:dyDescent="0.2">
      <c r="A45" s="237" t="s">
        <v>157</v>
      </c>
      <c r="B45" s="194"/>
      <c r="C45" s="198"/>
      <c r="D45" s="203"/>
      <c r="E45" s="190"/>
      <c r="F45" s="193"/>
      <c r="G45" s="198"/>
      <c r="H45" s="198"/>
      <c r="I45" s="198"/>
      <c r="J45" s="190"/>
      <c r="K45" s="200"/>
      <c r="L45" s="181">
        <f t="shared" si="0"/>
        <v>0</v>
      </c>
      <c r="N45" s="181"/>
    </row>
    <row r="46" spans="1:15" ht="90" hidden="1" x14ac:dyDescent="0.2">
      <c r="A46" s="200" t="s">
        <v>158</v>
      </c>
      <c r="B46" s="194"/>
      <c r="C46" s="198">
        <v>905000</v>
      </c>
      <c r="D46" s="203" t="s">
        <v>159</v>
      </c>
      <c r="E46" s="190"/>
      <c r="F46" s="193">
        <v>1</v>
      </c>
      <c r="G46" s="198">
        <f>111357.38+2863.64+39000+5616.38+7505+2000+61200+4455.99+2969.26+4880.54+365120+265200+4126.09</f>
        <v>876294.28</v>
      </c>
      <c r="H46" s="198">
        <f>+C46-G46</f>
        <v>28705.719999999972</v>
      </c>
      <c r="I46" s="198">
        <v>111357.38</v>
      </c>
      <c r="J46" s="190"/>
      <c r="K46" s="200" t="s">
        <v>160</v>
      </c>
      <c r="L46" s="181">
        <f t="shared" si="0"/>
        <v>28705.719999999972</v>
      </c>
      <c r="N46" s="181"/>
    </row>
    <row r="47" spans="1:15" ht="15.75" x14ac:dyDescent="0.2">
      <c r="A47" s="237" t="s">
        <v>161</v>
      </c>
      <c r="B47" s="194"/>
      <c r="C47" s="198"/>
      <c r="D47" s="203"/>
      <c r="E47" s="190"/>
      <c r="F47" s="193"/>
      <c r="G47" s="198"/>
      <c r="H47" s="198"/>
      <c r="I47" s="198"/>
      <c r="J47" s="190"/>
      <c r="K47" s="200"/>
      <c r="L47" s="181">
        <f t="shared" si="0"/>
        <v>0</v>
      </c>
      <c r="N47" s="181"/>
    </row>
    <row r="48" spans="1:15" ht="45" x14ac:dyDescent="0.2">
      <c r="A48" s="189" t="s">
        <v>162</v>
      </c>
      <c r="B48" s="194" t="s">
        <v>163</v>
      </c>
      <c r="C48" s="198">
        <v>200000</v>
      </c>
      <c r="D48" s="203" t="s">
        <v>164</v>
      </c>
      <c r="E48" s="190"/>
      <c r="F48" s="193">
        <v>1</v>
      </c>
      <c r="G48" s="198">
        <v>193836</v>
      </c>
      <c r="H48" s="198"/>
      <c r="I48" s="198"/>
      <c r="J48" s="190"/>
      <c r="K48" s="200" t="s">
        <v>165</v>
      </c>
      <c r="L48" s="195">
        <f t="shared" si="0"/>
        <v>6164</v>
      </c>
      <c r="N48" s="181"/>
    </row>
    <row r="49" spans="1:15" ht="30" customHeight="1" x14ac:dyDescent="0.2">
      <c r="A49" s="237" t="s">
        <v>166</v>
      </c>
      <c r="B49" s="194"/>
      <c r="C49" s="198"/>
      <c r="D49" s="203"/>
      <c r="E49" s="190"/>
      <c r="F49" s="193"/>
      <c r="G49" s="198"/>
      <c r="H49" s="198"/>
      <c r="I49" s="198"/>
      <c r="J49" s="190"/>
      <c r="K49" s="200"/>
      <c r="L49" s="181">
        <f t="shared" si="0"/>
        <v>0</v>
      </c>
      <c r="N49" s="181"/>
    </row>
    <row r="50" spans="1:15" ht="48.75" customHeight="1" x14ac:dyDescent="0.2">
      <c r="A50" s="189" t="s">
        <v>167</v>
      </c>
      <c r="B50" s="194"/>
      <c r="C50" s="198">
        <v>6000000</v>
      </c>
      <c r="D50" s="203" t="s">
        <v>168</v>
      </c>
      <c r="E50" s="190"/>
      <c r="F50" s="193"/>
      <c r="G50" s="198"/>
      <c r="H50" s="198"/>
      <c r="I50" s="198"/>
      <c r="J50" s="190"/>
      <c r="K50" s="200" t="s">
        <v>169</v>
      </c>
      <c r="L50" s="195">
        <f t="shared" si="0"/>
        <v>6000000</v>
      </c>
      <c r="N50" s="181"/>
    </row>
    <row r="51" spans="1:15" ht="15.75" hidden="1" x14ac:dyDescent="0.25">
      <c r="A51" s="238" t="s">
        <v>170</v>
      </c>
      <c r="B51" s="194"/>
      <c r="C51" s="198"/>
      <c r="D51" s="203"/>
      <c r="E51" s="190"/>
      <c r="F51" s="193"/>
      <c r="G51" s="198"/>
      <c r="H51" s="198"/>
      <c r="I51" s="198"/>
      <c r="J51" s="190"/>
      <c r="K51" s="200"/>
      <c r="L51" s="181">
        <f t="shared" si="0"/>
        <v>0</v>
      </c>
      <c r="N51" s="181"/>
    </row>
    <row r="52" spans="1:15" ht="90" hidden="1" x14ac:dyDescent="0.25">
      <c r="A52" s="239" t="s">
        <v>171</v>
      </c>
      <c r="B52" s="194" t="s">
        <v>163</v>
      </c>
      <c r="C52" s="198">
        <v>5000000</v>
      </c>
      <c r="D52" s="240" t="s">
        <v>172</v>
      </c>
      <c r="E52" s="190"/>
      <c r="F52" s="193">
        <v>1</v>
      </c>
      <c r="G52" s="198">
        <f>5000000-36738</f>
        <v>4963262</v>
      </c>
      <c r="H52" s="198"/>
      <c r="I52" s="198"/>
      <c r="J52" s="190"/>
      <c r="K52" s="200" t="s">
        <v>173</v>
      </c>
      <c r="L52" s="181">
        <f t="shared" si="0"/>
        <v>36738</v>
      </c>
      <c r="N52" s="181"/>
    </row>
    <row r="53" spans="1:15" ht="45" hidden="1" x14ac:dyDescent="0.25">
      <c r="A53" s="239" t="s">
        <v>174</v>
      </c>
      <c r="B53" s="194" t="s">
        <v>163</v>
      </c>
      <c r="C53" s="198">
        <v>10000000</v>
      </c>
      <c r="D53" s="240" t="s">
        <v>175</v>
      </c>
      <c r="E53" s="190"/>
      <c r="F53" s="193">
        <v>0</v>
      </c>
      <c r="G53" s="198">
        <v>0</v>
      </c>
      <c r="H53" s="198"/>
      <c r="I53" s="198"/>
      <c r="J53" s="190"/>
      <c r="K53" s="200" t="s">
        <v>176</v>
      </c>
      <c r="L53" s="181"/>
      <c r="N53" s="181"/>
    </row>
    <row r="54" spans="1:15" ht="15.75" x14ac:dyDescent="0.25">
      <c r="A54" s="238" t="s">
        <v>177</v>
      </c>
      <c r="B54" s="194"/>
      <c r="C54" s="198"/>
      <c r="D54" s="240"/>
      <c r="E54" s="190"/>
      <c r="F54" s="193"/>
      <c r="G54" s="198"/>
      <c r="H54" s="198"/>
      <c r="I54" s="198"/>
      <c r="J54" s="190"/>
      <c r="K54" s="200"/>
      <c r="L54" s="181"/>
      <c r="N54" s="181"/>
    </row>
    <row r="55" spans="1:15" ht="45" hidden="1" customHeight="1" x14ac:dyDescent="0.25">
      <c r="A55" s="239" t="s">
        <v>178</v>
      </c>
      <c r="B55" s="194"/>
      <c r="C55" s="198">
        <v>732125</v>
      </c>
      <c r="D55" s="203" t="s">
        <v>179</v>
      </c>
      <c r="E55" s="190"/>
      <c r="F55" s="193">
        <f>+G55/C55</f>
        <v>0.98770701724432308</v>
      </c>
      <c r="G55" s="198">
        <f>732125-9000</f>
        <v>723125</v>
      </c>
      <c r="H55" s="198"/>
      <c r="I55" s="198"/>
      <c r="J55" s="190"/>
      <c r="K55" s="200" t="s">
        <v>180</v>
      </c>
      <c r="L55" s="181"/>
      <c r="N55" s="181"/>
    </row>
    <row r="56" spans="1:15" ht="45" hidden="1" customHeight="1" x14ac:dyDescent="0.25">
      <c r="A56" s="239" t="s">
        <v>181</v>
      </c>
      <c r="B56" s="194"/>
      <c r="C56" s="198">
        <v>799125</v>
      </c>
      <c r="D56" s="203" t="s">
        <v>179</v>
      </c>
      <c r="E56" s="190"/>
      <c r="F56" s="193">
        <f>+G56/C56</f>
        <v>1</v>
      </c>
      <c r="G56" s="198">
        <v>799125</v>
      </c>
      <c r="H56" s="198"/>
      <c r="I56" s="198"/>
      <c r="J56" s="190"/>
      <c r="K56" s="200" t="s">
        <v>182</v>
      </c>
      <c r="L56" s="181"/>
      <c r="N56" s="181"/>
    </row>
    <row r="57" spans="1:15" ht="45" hidden="1" x14ac:dyDescent="0.25">
      <c r="A57" s="239" t="s">
        <v>183</v>
      </c>
      <c r="B57" s="194"/>
      <c r="C57" s="198">
        <v>210000</v>
      </c>
      <c r="D57" s="203" t="s">
        <v>179</v>
      </c>
      <c r="E57" s="190"/>
      <c r="F57" s="193">
        <f>+G57/C57</f>
        <v>0.96666666666666667</v>
      </c>
      <c r="G57" s="198">
        <v>203000</v>
      </c>
      <c r="H57" s="198"/>
      <c r="I57" s="198"/>
      <c r="J57" s="190"/>
      <c r="K57" s="200" t="s">
        <v>184</v>
      </c>
      <c r="L57" s="181"/>
      <c r="N57" s="181"/>
    </row>
    <row r="58" spans="1:15" ht="45" x14ac:dyDescent="0.25">
      <c r="A58" s="239" t="s">
        <v>185</v>
      </c>
      <c r="B58" s="194"/>
      <c r="C58" s="198">
        <v>709625</v>
      </c>
      <c r="D58" s="203"/>
      <c r="E58" s="190"/>
      <c r="F58" s="193">
        <f>+G58/C58</f>
        <v>0.75162938171569493</v>
      </c>
      <c r="G58" s="198">
        <f>18000+299625+215750</f>
        <v>533375</v>
      </c>
      <c r="H58" s="198"/>
      <c r="I58" s="198"/>
      <c r="J58" s="190"/>
      <c r="K58" s="200" t="s">
        <v>186</v>
      </c>
      <c r="L58" s="195">
        <f>+C58-G58</f>
        <v>176250</v>
      </c>
      <c r="N58" s="181"/>
    </row>
    <row r="59" spans="1:15" ht="45" x14ac:dyDescent="0.25">
      <c r="A59" s="239" t="s">
        <v>187</v>
      </c>
      <c r="B59" s="194"/>
      <c r="C59" s="198">
        <v>650625</v>
      </c>
      <c r="D59" s="203"/>
      <c r="E59" s="190"/>
      <c r="F59" s="193">
        <f>+G59/C59</f>
        <v>0.82478386167146978</v>
      </c>
      <c r="G59" s="198">
        <f>18000+305625+213000</f>
        <v>536625</v>
      </c>
      <c r="H59" s="198"/>
      <c r="I59" s="198"/>
      <c r="J59" s="190"/>
      <c r="K59" s="200" t="s">
        <v>186</v>
      </c>
      <c r="L59" s="195">
        <f>+C59-G59</f>
        <v>114000</v>
      </c>
      <c r="N59" s="181"/>
    </row>
    <row r="60" spans="1:15" ht="30" x14ac:dyDescent="0.25">
      <c r="A60" s="239" t="s">
        <v>188</v>
      </c>
      <c r="B60" s="194"/>
      <c r="C60" s="198">
        <v>46600</v>
      </c>
      <c r="D60" s="203" t="s">
        <v>189</v>
      </c>
      <c r="E60" s="190"/>
      <c r="F60" s="193">
        <f>+G60/46600</f>
        <v>5.6167381974248927E-2</v>
      </c>
      <c r="G60" s="198">
        <v>2617.4</v>
      </c>
      <c r="H60" s="198"/>
      <c r="I60" s="198"/>
      <c r="J60" s="190"/>
      <c r="K60" s="200"/>
      <c r="L60" s="195">
        <f>+C60-G60</f>
        <v>43982.6</v>
      </c>
      <c r="N60" s="181"/>
    </row>
    <row r="61" spans="1:15" ht="15.75" hidden="1" x14ac:dyDescent="0.25">
      <c r="A61" s="241" t="s">
        <v>190</v>
      </c>
      <c r="B61" s="194"/>
      <c r="C61" s="198"/>
      <c r="D61" s="240"/>
      <c r="E61" s="190"/>
      <c r="F61" s="193"/>
      <c r="G61" s="198"/>
      <c r="H61" s="198"/>
      <c r="I61" s="198"/>
      <c r="J61" s="190"/>
      <c r="K61" s="200"/>
      <c r="L61" s="181">
        <f t="shared" si="0"/>
        <v>0</v>
      </c>
      <c r="N61" s="181"/>
    </row>
    <row r="62" spans="1:15" ht="30" hidden="1" x14ac:dyDescent="0.2">
      <c r="A62" s="189" t="s">
        <v>191</v>
      </c>
      <c r="B62" s="194"/>
      <c r="C62" s="198"/>
      <c r="D62" s="203"/>
      <c r="E62" s="190"/>
      <c r="F62" s="193"/>
      <c r="G62" s="198"/>
      <c r="H62" s="198"/>
      <c r="I62" s="198"/>
      <c r="J62" s="190"/>
      <c r="K62" s="200" t="s">
        <v>192</v>
      </c>
      <c r="L62" s="181">
        <f t="shared" si="0"/>
        <v>0</v>
      </c>
      <c r="N62" s="181"/>
    </row>
    <row r="63" spans="1:15" s="179" customFormat="1" ht="15.75" x14ac:dyDescent="0.2">
      <c r="A63" s="233" t="s">
        <v>193</v>
      </c>
      <c r="B63" s="205"/>
      <c r="C63" s="206"/>
      <c r="D63" s="205"/>
      <c r="E63" s="207"/>
      <c r="F63" s="208"/>
      <c r="G63" s="210"/>
      <c r="H63" s="207"/>
      <c r="I63" s="207"/>
      <c r="J63" s="207"/>
      <c r="K63" s="205"/>
      <c r="L63" s="181">
        <f t="shared" si="0"/>
        <v>0</v>
      </c>
      <c r="N63" s="181"/>
      <c r="O63" s="181"/>
    </row>
    <row r="64" spans="1:15" s="179" customFormat="1" ht="60" x14ac:dyDescent="0.2">
      <c r="A64" s="232" t="s">
        <v>194</v>
      </c>
      <c r="B64" s="205"/>
      <c r="C64" s="206">
        <v>758152</v>
      </c>
      <c r="D64" s="209" t="s">
        <v>189</v>
      </c>
      <c r="E64" s="207"/>
      <c r="F64" s="208">
        <v>0</v>
      </c>
      <c r="G64" s="210">
        <v>0</v>
      </c>
      <c r="H64" s="207"/>
      <c r="I64" s="207"/>
      <c r="J64" s="207"/>
      <c r="K64" s="205"/>
      <c r="L64" s="181"/>
      <c r="N64" s="181"/>
      <c r="O64" s="181"/>
    </row>
    <row r="65" spans="1:15" s="179" customFormat="1" ht="15.75" x14ac:dyDescent="0.2">
      <c r="A65" s="233" t="s">
        <v>195</v>
      </c>
      <c r="B65" s="205"/>
      <c r="C65" s="206"/>
      <c r="D65" s="205"/>
      <c r="E65" s="207"/>
      <c r="F65" s="208"/>
      <c r="G65" s="210"/>
      <c r="H65" s="207"/>
      <c r="I65" s="207"/>
      <c r="J65" s="207"/>
      <c r="K65" s="205"/>
      <c r="L65" s="181">
        <f t="shared" ref="L65" si="1">+C65-G65</f>
        <v>0</v>
      </c>
      <c r="N65" s="181"/>
      <c r="O65" s="181"/>
    </row>
    <row r="66" spans="1:15" s="179" customFormat="1" ht="30" x14ac:dyDescent="0.2">
      <c r="A66" s="242" t="s">
        <v>196</v>
      </c>
      <c r="B66" s="205"/>
      <c r="C66" s="206">
        <v>121000</v>
      </c>
      <c r="D66" s="203" t="s">
        <v>197</v>
      </c>
      <c r="E66" s="207"/>
      <c r="F66" s="208"/>
      <c r="G66" s="210"/>
      <c r="H66" s="207"/>
      <c r="I66" s="207"/>
      <c r="J66" s="207"/>
      <c r="K66" s="205"/>
      <c r="L66" s="181"/>
      <c r="N66" s="181"/>
      <c r="O66" s="181"/>
    </row>
    <row r="67" spans="1:15" s="179" customFormat="1" ht="45" x14ac:dyDescent="0.2">
      <c r="A67" s="242" t="s">
        <v>198</v>
      </c>
      <c r="B67" s="205"/>
      <c r="C67" s="206">
        <v>200000</v>
      </c>
      <c r="D67" s="203" t="s">
        <v>197</v>
      </c>
      <c r="E67" s="207"/>
      <c r="F67" s="208">
        <f>42000/200000</f>
        <v>0.21</v>
      </c>
      <c r="G67" s="210">
        <v>42000</v>
      </c>
      <c r="H67" s="207"/>
      <c r="I67" s="207"/>
      <c r="J67" s="207"/>
      <c r="K67" s="205"/>
      <c r="L67" s="181">
        <f>+C67-G67</f>
        <v>158000</v>
      </c>
      <c r="N67" s="181"/>
      <c r="O67" s="181"/>
    </row>
    <row r="68" spans="1:15" ht="90" x14ac:dyDescent="0.2">
      <c r="A68" s="189" t="s">
        <v>199</v>
      </c>
      <c r="B68" s="200" t="s">
        <v>200</v>
      </c>
      <c r="C68" s="198">
        <v>270000</v>
      </c>
      <c r="D68" s="203" t="s">
        <v>201</v>
      </c>
      <c r="E68" s="190"/>
      <c r="F68" s="193"/>
      <c r="G68" s="198">
        <v>0</v>
      </c>
      <c r="H68" s="198"/>
      <c r="I68" s="198"/>
      <c r="J68" s="190"/>
      <c r="K68" s="200"/>
      <c r="L68" s="195">
        <f>+C68-G68</f>
        <v>270000</v>
      </c>
      <c r="N68" s="181"/>
    </row>
    <row r="69" spans="1:15" ht="41.25" customHeight="1" x14ac:dyDescent="0.2">
      <c r="A69" s="189" t="s">
        <v>202</v>
      </c>
      <c r="B69" s="194"/>
      <c r="C69" s="198">
        <v>7610</v>
      </c>
      <c r="D69" s="203" t="s">
        <v>203</v>
      </c>
      <c r="E69" s="190"/>
      <c r="F69" s="193">
        <v>0</v>
      </c>
      <c r="G69" s="198">
        <v>0</v>
      </c>
      <c r="H69" s="198"/>
      <c r="I69" s="198"/>
      <c r="J69" s="190"/>
      <c r="K69" s="200"/>
      <c r="L69" s="195">
        <f>+C69-G69</f>
        <v>7610</v>
      </c>
      <c r="N69" s="181"/>
    </row>
    <row r="70" spans="1:15" ht="45" customHeight="1" x14ac:dyDescent="0.2">
      <c r="A70" s="189" t="s">
        <v>204</v>
      </c>
      <c r="B70" s="194"/>
      <c r="C70" s="198">
        <v>50000</v>
      </c>
      <c r="D70" s="203" t="s">
        <v>205</v>
      </c>
      <c r="E70" s="190"/>
      <c r="F70" s="193">
        <v>0</v>
      </c>
      <c r="G70" s="198">
        <v>0</v>
      </c>
      <c r="H70" s="198"/>
      <c r="I70" s="198"/>
      <c r="J70" s="190"/>
      <c r="K70" s="200" t="s">
        <v>206</v>
      </c>
      <c r="L70" s="195">
        <f>+C70-G70</f>
        <v>50000</v>
      </c>
      <c r="N70" s="181"/>
    </row>
    <row r="71" spans="1:15" ht="41.25" customHeight="1" x14ac:dyDescent="0.2">
      <c r="A71" s="189" t="s">
        <v>207</v>
      </c>
      <c r="B71" s="194"/>
      <c r="C71" s="198">
        <v>3000</v>
      </c>
      <c r="D71" s="203" t="s">
        <v>208</v>
      </c>
      <c r="E71" s="190"/>
      <c r="F71" s="193">
        <v>0</v>
      </c>
      <c r="G71" s="198">
        <v>0</v>
      </c>
      <c r="H71" s="198"/>
      <c r="I71" s="198"/>
      <c r="J71" s="190"/>
      <c r="K71" s="200"/>
      <c r="L71" s="195">
        <f>+C71-G71</f>
        <v>3000</v>
      </c>
      <c r="M71" s="182" t="s">
        <v>209</v>
      </c>
      <c r="N71" s="181"/>
    </row>
    <row r="72" spans="1:15" s="179" customFormat="1" ht="41.25" customHeight="1" x14ac:dyDescent="0.2">
      <c r="A72" s="197" t="s">
        <v>210</v>
      </c>
      <c r="B72" s="194"/>
      <c r="C72" s="198">
        <v>100000</v>
      </c>
      <c r="D72" s="243" t="s">
        <v>211</v>
      </c>
      <c r="E72" s="190"/>
      <c r="F72" s="193">
        <v>0</v>
      </c>
      <c r="G72" s="191">
        <v>0</v>
      </c>
      <c r="H72" s="190"/>
      <c r="I72" s="190"/>
      <c r="J72" s="190"/>
      <c r="K72" s="194"/>
      <c r="L72" s="195">
        <f t="shared" si="0"/>
        <v>100000</v>
      </c>
      <c r="M72" s="179" t="s">
        <v>212</v>
      </c>
      <c r="N72" s="181"/>
      <c r="O72" s="181"/>
    </row>
    <row r="73" spans="1:15" ht="41.25" hidden="1" customHeight="1" x14ac:dyDescent="0.2">
      <c r="A73" s="189" t="s">
        <v>213</v>
      </c>
      <c r="B73" s="194"/>
      <c r="C73" s="198">
        <v>56400</v>
      </c>
      <c r="D73" s="203" t="s">
        <v>214</v>
      </c>
      <c r="E73" s="190"/>
      <c r="F73" s="193">
        <v>1</v>
      </c>
      <c r="G73" s="198">
        <v>56400</v>
      </c>
      <c r="H73" s="198"/>
      <c r="I73" s="198"/>
      <c r="J73" s="190"/>
      <c r="K73" s="200" t="s">
        <v>131</v>
      </c>
      <c r="L73" s="181">
        <f t="shared" si="0"/>
        <v>0</v>
      </c>
      <c r="N73" s="181"/>
    </row>
    <row r="74" spans="1:15" ht="15.75" hidden="1" x14ac:dyDescent="0.2">
      <c r="A74" s="189" t="s">
        <v>215</v>
      </c>
      <c r="B74" s="194" t="s">
        <v>163</v>
      </c>
      <c r="C74" s="198">
        <v>51700000</v>
      </c>
      <c r="D74" s="203" t="s">
        <v>216</v>
      </c>
      <c r="E74" s="190"/>
      <c r="F74" s="193">
        <v>1</v>
      </c>
      <c r="G74" s="198">
        <v>51700000</v>
      </c>
      <c r="H74" s="198"/>
      <c r="I74" s="198"/>
      <c r="J74" s="190"/>
      <c r="K74" s="200" t="s">
        <v>217</v>
      </c>
      <c r="L74" s="181">
        <f t="shared" si="0"/>
        <v>0</v>
      </c>
      <c r="N74" s="181"/>
    </row>
    <row r="75" spans="1:15" ht="41.25" hidden="1" customHeight="1" x14ac:dyDescent="0.2">
      <c r="A75" s="189" t="s">
        <v>218</v>
      </c>
      <c r="B75" s="194" t="s">
        <v>163</v>
      </c>
      <c r="C75" s="198">
        <v>2319000</v>
      </c>
      <c r="D75" s="203" t="s">
        <v>219</v>
      </c>
      <c r="E75" s="190"/>
      <c r="F75" s="193">
        <v>1</v>
      </c>
      <c r="G75" s="198">
        <f>2205000+114000</f>
        <v>2319000</v>
      </c>
      <c r="H75" s="198"/>
      <c r="I75" s="198"/>
      <c r="J75" s="190"/>
      <c r="K75" s="200" t="s">
        <v>220</v>
      </c>
      <c r="L75" s="181">
        <f t="shared" si="0"/>
        <v>0</v>
      </c>
      <c r="N75" s="181"/>
    </row>
    <row r="76" spans="1:15" ht="55.5" hidden="1" customHeight="1" x14ac:dyDescent="0.2">
      <c r="A76" s="189" t="s">
        <v>221</v>
      </c>
      <c r="B76" s="194" t="s">
        <v>163</v>
      </c>
      <c r="C76" s="198">
        <v>1400000</v>
      </c>
      <c r="D76" s="203" t="s">
        <v>222</v>
      </c>
      <c r="E76" s="190"/>
      <c r="F76" s="193">
        <v>1</v>
      </c>
      <c r="G76" s="198">
        <v>1399950</v>
      </c>
      <c r="H76" s="198"/>
      <c r="I76" s="198"/>
      <c r="J76" s="190"/>
      <c r="K76" s="200" t="s">
        <v>223</v>
      </c>
      <c r="L76" s="181">
        <f t="shared" si="0"/>
        <v>50</v>
      </c>
      <c r="N76" s="181"/>
    </row>
    <row r="77" spans="1:15" ht="41.25" hidden="1" customHeight="1" x14ac:dyDescent="0.2">
      <c r="A77" s="189" t="s">
        <v>224</v>
      </c>
      <c r="B77" s="194"/>
      <c r="C77" s="198">
        <v>55200</v>
      </c>
      <c r="D77" s="203" t="s">
        <v>225</v>
      </c>
      <c r="E77" s="190"/>
      <c r="F77" s="193">
        <v>0</v>
      </c>
      <c r="G77" s="198">
        <v>55200</v>
      </c>
      <c r="H77" s="198"/>
      <c r="I77" s="198"/>
      <c r="J77" s="190"/>
      <c r="K77" s="200"/>
      <c r="L77" s="195">
        <f t="shared" si="0"/>
        <v>0</v>
      </c>
      <c r="N77" s="181"/>
    </row>
    <row r="78" spans="1:15" ht="15.75" x14ac:dyDescent="0.2">
      <c r="A78" s="244"/>
      <c r="B78" s="244"/>
      <c r="C78" s="245"/>
      <c r="D78" s="246"/>
      <c r="E78" s="247"/>
      <c r="F78" s="248"/>
      <c r="G78" s="245"/>
      <c r="H78" s="245"/>
      <c r="I78" s="245"/>
      <c r="J78" s="247"/>
      <c r="K78" s="244"/>
      <c r="L78" s="181"/>
      <c r="N78" s="181"/>
    </row>
    <row r="79" spans="1:15" ht="53.25" customHeight="1" x14ac:dyDescent="0.2">
      <c r="A79" s="326" t="s">
        <v>65</v>
      </c>
      <c r="B79" s="326"/>
      <c r="C79" s="326"/>
      <c r="D79" s="326"/>
      <c r="E79" s="326"/>
    </row>
    <row r="80" spans="1:15" x14ac:dyDescent="0.2">
      <c r="A80" s="247"/>
      <c r="B80" s="249" t="s">
        <v>226</v>
      </c>
      <c r="G80" s="327" t="s">
        <v>67</v>
      </c>
      <c r="H80" s="327"/>
      <c r="I80" s="327"/>
      <c r="J80" s="327"/>
    </row>
    <row r="81" spans="1:12" x14ac:dyDescent="0.2">
      <c r="B81" s="250" t="s">
        <v>227</v>
      </c>
      <c r="G81" s="328" t="s">
        <v>69</v>
      </c>
      <c r="H81" s="328"/>
      <c r="I81" s="328"/>
      <c r="J81" s="328"/>
    </row>
    <row r="82" spans="1:12" x14ac:dyDescent="0.2">
      <c r="A82" s="247"/>
    </row>
    <row r="83" spans="1:12" x14ac:dyDescent="0.2">
      <c r="A83" s="251"/>
    </row>
    <row r="90" spans="1:12" x14ac:dyDescent="0.2">
      <c r="K90" s="184"/>
      <c r="L90" s="182"/>
    </row>
  </sheetData>
  <sheetProtection password="E174" sheet="1" objects="1" scenarios="1" selectLockedCells="1" selectUnlockedCells="1"/>
  <mergeCells count="21">
    <mergeCell ref="A3:K3"/>
    <mergeCell ref="A4:K4"/>
    <mergeCell ref="A8:A9"/>
    <mergeCell ref="B8:B9"/>
    <mergeCell ref="C8:C9"/>
    <mergeCell ref="D8:D9"/>
    <mergeCell ref="E8:E9"/>
    <mergeCell ref="F8:G8"/>
    <mergeCell ref="H8:H9"/>
    <mergeCell ref="J8:J9"/>
    <mergeCell ref="K8:K9"/>
    <mergeCell ref="F29:F30"/>
    <mergeCell ref="G29:G30"/>
    <mergeCell ref="H29:H30"/>
    <mergeCell ref="I29:I30"/>
    <mergeCell ref="K29:K30"/>
    <mergeCell ref="A34:A37"/>
    <mergeCell ref="K34:K37"/>
    <mergeCell ref="A79:E79"/>
    <mergeCell ref="G80:J80"/>
    <mergeCell ref="G81:J81"/>
  </mergeCells>
  <printOptions horizontalCentered="1"/>
  <pageMargins left="0.59055118110236227" right="0.39370078740157483" top="0.74803149606299213" bottom="0.74803149606299213" header="0.31496062992125984" footer="0.31496062992125984"/>
  <pageSetup paperSize="10000" scale="80" orientation="landscape" horizontalDpi="4294967293" verticalDpi="300" r:id="rId1"/>
  <rowBreaks count="2" manualBreakCount="2">
    <brk id="37" max="10" man="1"/>
    <brk id="64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workbookViewId="0">
      <selection activeCell="F17" sqref="F17"/>
    </sheetView>
  </sheetViews>
  <sheetFormatPr defaultColWidth="9.140625" defaultRowHeight="12" x14ac:dyDescent="0.2"/>
  <cols>
    <col min="1" max="1" width="19.42578125" style="252" customWidth="1"/>
    <col min="2" max="2" width="13.85546875" style="253" customWidth="1"/>
    <col min="3" max="3" width="0.28515625" style="253" hidden="1" customWidth="1"/>
    <col min="4" max="4" width="6.140625" style="254" customWidth="1"/>
    <col min="5" max="5" width="15.7109375" style="253" customWidth="1"/>
    <col min="6" max="6" width="23.28515625" style="253" customWidth="1"/>
    <col min="7" max="7" width="12.28515625" style="253" customWidth="1"/>
    <col min="8" max="11" width="9.5703125" style="253" customWidth="1"/>
    <col min="12" max="12" width="11.7109375" style="253" customWidth="1"/>
    <col min="13" max="13" width="11.7109375" style="252" customWidth="1"/>
    <col min="14" max="16384" width="9.140625" style="252"/>
  </cols>
  <sheetData>
    <row r="1" spans="1:12" x14ac:dyDescent="0.2">
      <c r="A1" s="252" t="s">
        <v>228</v>
      </c>
    </row>
    <row r="2" spans="1:12" x14ac:dyDescent="0.2">
      <c r="A2" s="255"/>
    </row>
    <row r="3" spans="1:12" s="256" customFormat="1" ht="15.75" x14ac:dyDescent="0.25">
      <c r="A3" s="343" t="s">
        <v>229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5"/>
    </row>
    <row r="4" spans="1:12" s="256" customFormat="1" ht="15.75" x14ac:dyDescent="0.25">
      <c r="A4" s="346" t="s">
        <v>230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8"/>
    </row>
    <row r="5" spans="1:12" s="260" customFormat="1" ht="21" x14ac:dyDescent="0.35">
      <c r="A5" s="257" t="s">
        <v>231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9"/>
    </row>
    <row r="6" spans="1:12" s="264" customFormat="1" ht="15" x14ac:dyDescent="0.25">
      <c r="A6" s="261" t="s">
        <v>232</v>
      </c>
      <c r="B6" s="262" t="s">
        <v>233</v>
      </c>
      <c r="C6" s="263"/>
      <c r="D6" s="263"/>
      <c r="E6" s="262"/>
      <c r="F6" s="262"/>
      <c r="G6" s="349" t="s">
        <v>234</v>
      </c>
      <c r="H6" s="350"/>
      <c r="I6" s="350"/>
      <c r="J6" s="350"/>
      <c r="K6" s="350"/>
      <c r="L6" s="351"/>
    </row>
    <row r="7" spans="1:12" s="264" customFormat="1" ht="15" x14ac:dyDescent="0.25">
      <c r="A7" s="265" t="s">
        <v>235</v>
      </c>
      <c r="B7" s="266" t="s">
        <v>236</v>
      </c>
      <c r="C7" s="267"/>
      <c r="D7" s="267"/>
      <c r="E7" s="266" t="s">
        <v>237</v>
      </c>
      <c r="F7" s="266" t="s">
        <v>238</v>
      </c>
      <c r="G7" s="349" t="s">
        <v>239</v>
      </c>
      <c r="H7" s="350"/>
      <c r="I7" s="351"/>
      <c r="J7" s="349" t="s">
        <v>240</v>
      </c>
      <c r="K7" s="350"/>
      <c r="L7" s="351"/>
    </row>
    <row r="8" spans="1:12" s="264" customFormat="1" ht="30" customHeight="1" x14ac:dyDescent="0.25">
      <c r="A8" s="268"/>
      <c r="B8" s="269"/>
      <c r="C8" s="269"/>
      <c r="D8" s="269"/>
      <c r="E8" s="270"/>
      <c r="F8" s="270"/>
      <c r="G8" s="271" t="s">
        <v>241</v>
      </c>
      <c r="H8" s="271" t="s">
        <v>242</v>
      </c>
      <c r="I8" s="271" t="s">
        <v>243</v>
      </c>
      <c r="J8" s="271" t="s">
        <v>244</v>
      </c>
      <c r="K8" s="271" t="s">
        <v>245</v>
      </c>
      <c r="L8" s="271" t="s">
        <v>246</v>
      </c>
    </row>
    <row r="9" spans="1:12" s="264" customFormat="1" ht="15" x14ac:dyDescent="0.25">
      <c r="A9" s="272" t="s">
        <v>247</v>
      </c>
      <c r="B9" s="273"/>
      <c r="C9" s="273"/>
      <c r="D9" s="273"/>
      <c r="E9" s="274"/>
      <c r="F9" s="273"/>
      <c r="G9" s="273"/>
      <c r="H9" s="273"/>
      <c r="I9" s="273"/>
      <c r="J9" s="273"/>
      <c r="K9" s="273"/>
      <c r="L9" s="273"/>
    </row>
    <row r="10" spans="1:12" s="264" customFormat="1" ht="15" x14ac:dyDescent="0.25">
      <c r="A10" s="272"/>
      <c r="B10" s="273"/>
      <c r="C10" s="273"/>
      <c r="D10" s="273"/>
      <c r="E10" s="274"/>
      <c r="F10" s="273"/>
      <c r="G10" s="273"/>
      <c r="H10" s="273"/>
      <c r="I10" s="273"/>
      <c r="J10" s="273"/>
      <c r="K10" s="273"/>
      <c r="L10" s="273"/>
    </row>
    <row r="11" spans="1:12" s="264" customFormat="1" ht="15" x14ac:dyDescent="0.25">
      <c r="A11" s="272"/>
      <c r="B11" s="273"/>
      <c r="C11" s="273"/>
      <c r="D11" s="273"/>
      <c r="E11" s="274"/>
      <c r="F11" s="273"/>
      <c r="G11" s="273"/>
      <c r="H11" s="273"/>
      <c r="I11" s="273"/>
      <c r="J11" s="273"/>
      <c r="K11" s="273"/>
      <c r="L11" s="273"/>
    </row>
    <row r="12" spans="1:12" s="264" customFormat="1" ht="15" x14ac:dyDescent="0.25">
      <c r="A12" s="272"/>
      <c r="B12" s="273"/>
      <c r="C12" s="273"/>
      <c r="D12" s="273"/>
      <c r="E12" s="274"/>
      <c r="F12" s="273"/>
      <c r="G12" s="273"/>
      <c r="H12" s="273"/>
      <c r="I12" s="273"/>
      <c r="J12" s="273"/>
      <c r="K12" s="273"/>
      <c r="L12" s="273"/>
    </row>
    <row r="13" spans="1:12" s="264" customFormat="1" ht="15" x14ac:dyDescent="0.25">
      <c r="A13" s="272"/>
      <c r="B13" s="273"/>
      <c r="C13" s="273"/>
      <c r="D13" s="273"/>
      <c r="E13" s="274"/>
      <c r="F13" s="273"/>
      <c r="G13" s="273"/>
      <c r="H13" s="273"/>
      <c r="I13" s="273"/>
      <c r="J13" s="273"/>
      <c r="K13" s="273"/>
      <c r="L13" s="273"/>
    </row>
    <row r="14" spans="1:12" s="264" customFormat="1" ht="15" x14ac:dyDescent="0.25">
      <c r="A14" s="272"/>
      <c r="B14" s="273"/>
      <c r="C14" s="273"/>
      <c r="D14" s="273"/>
      <c r="E14" s="274"/>
      <c r="F14" s="273"/>
      <c r="G14" s="273"/>
      <c r="H14" s="273"/>
      <c r="I14" s="273"/>
      <c r="J14" s="273"/>
      <c r="K14" s="273"/>
      <c r="L14" s="273"/>
    </row>
    <row r="15" spans="1:12" s="264" customFormat="1" ht="15" x14ac:dyDescent="0.25">
      <c r="A15" s="272"/>
      <c r="B15" s="273"/>
      <c r="C15" s="273"/>
      <c r="D15" s="273"/>
      <c r="E15" s="274"/>
      <c r="F15" s="273"/>
      <c r="G15" s="273"/>
      <c r="H15" s="273"/>
      <c r="I15" s="273"/>
      <c r="J15" s="273"/>
      <c r="K15" s="273"/>
      <c r="L15" s="273"/>
    </row>
    <row r="16" spans="1:12" s="264" customFormat="1" ht="15" x14ac:dyDescent="0.25">
      <c r="A16" s="272"/>
      <c r="B16" s="273"/>
      <c r="C16" s="273"/>
      <c r="D16" s="273"/>
      <c r="E16" s="274"/>
      <c r="F16" s="273"/>
      <c r="G16" s="273"/>
      <c r="H16" s="273"/>
      <c r="I16" s="273"/>
      <c r="J16" s="273"/>
      <c r="K16" s="273"/>
      <c r="L16" s="273"/>
    </row>
    <row r="17" spans="1:13" s="264" customFormat="1" ht="15" x14ac:dyDescent="0.25">
      <c r="A17" s="272"/>
      <c r="B17" s="273"/>
      <c r="C17" s="273"/>
      <c r="D17" s="273"/>
      <c r="E17" s="274"/>
      <c r="F17" s="273"/>
      <c r="G17" s="273"/>
      <c r="H17" s="273"/>
      <c r="I17" s="273"/>
      <c r="J17" s="273"/>
      <c r="K17" s="273"/>
      <c r="L17" s="273"/>
    </row>
    <row r="18" spans="1:13" s="264" customFormat="1" ht="15" x14ac:dyDescent="0.25">
      <c r="A18" s="272"/>
      <c r="B18" s="273"/>
      <c r="C18" s="273"/>
      <c r="D18" s="273"/>
      <c r="E18" s="274"/>
      <c r="F18" s="273"/>
      <c r="G18" s="273"/>
      <c r="H18" s="273"/>
      <c r="I18" s="273"/>
      <c r="J18" s="273"/>
      <c r="K18" s="273"/>
      <c r="L18" s="273"/>
    </row>
    <row r="19" spans="1:13" s="264" customFormat="1" ht="15" x14ac:dyDescent="0.25">
      <c r="A19" s="272"/>
      <c r="B19" s="273"/>
      <c r="C19" s="273"/>
      <c r="D19" s="273"/>
      <c r="E19" s="274"/>
      <c r="F19" s="273"/>
      <c r="G19" s="273"/>
      <c r="H19" s="273"/>
      <c r="I19" s="273"/>
      <c r="J19" s="273"/>
      <c r="K19" s="273"/>
      <c r="L19" s="273"/>
    </row>
    <row r="20" spans="1:13" s="277" customFormat="1" ht="15" x14ac:dyDescent="0.25">
      <c r="A20" s="275" t="s">
        <v>248</v>
      </c>
      <c r="B20" s="276">
        <f>SUM(B9:B19)</f>
        <v>0</v>
      </c>
      <c r="C20" s="276">
        <f>SUBTOTAL(9,C11:C11)</f>
        <v>0</v>
      </c>
      <c r="D20" s="276"/>
      <c r="E20" s="276"/>
      <c r="F20" s="276"/>
      <c r="G20" s="276">
        <f>SUM(G9:G19)</f>
        <v>0</v>
      </c>
      <c r="H20" s="276">
        <f t="shared" ref="H20:L20" si="0">SUBTOTAL(9,H11:H11)</f>
        <v>0</v>
      </c>
      <c r="I20" s="276">
        <f t="shared" si="0"/>
        <v>0</v>
      </c>
      <c r="J20" s="276">
        <f t="shared" si="0"/>
        <v>0</v>
      </c>
      <c r="K20" s="276">
        <f t="shared" si="0"/>
        <v>0</v>
      </c>
      <c r="L20" s="276">
        <f t="shared" si="0"/>
        <v>0</v>
      </c>
    </row>
    <row r="21" spans="1:13" s="264" customFormat="1" ht="15" x14ac:dyDescent="0.25"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9"/>
    </row>
    <row r="22" spans="1:13" s="278" customFormat="1" ht="15" x14ac:dyDescent="0.25">
      <c r="A22" s="264" t="s">
        <v>249</v>
      </c>
    </row>
    <row r="23" spans="1:13" s="278" customFormat="1" ht="15" x14ac:dyDescent="0.25">
      <c r="A23" s="264"/>
    </row>
    <row r="25" spans="1:13" ht="18.75" x14ac:dyDescent="0.3">
      <c r="A25" s="280" t="s">
        <v>226</v>
      </c>
      <c r="H25" s="352" t="s">
        <v>67</v>
      </c>
      <c r="I25" s="352"/>
      <c r="J25" s="352"/>
    </row>
    <row r="26" spans="1:13" ht="15.75" x14ac:dyDescent="0.25">
      <c r="A26" s="281" t="s">
        <v>250</v>
      </c>
      <c r="H26" s="342" t="s">
        <v>251</v>
      </c>
      <c r="I26" s="342"/>
      <c r="J26" s="342"/>
    </row>
    <row r="31" spans="1:13" x14ac:dyDescent="0.2">
      <c r="B31" s="252"/>
      <c r="C31" s="252"/>
      <c r="D31" s="282"/>
      <c r="E31" s="252"/>
      <c r="F31" s="252"/>
      <c r="G31" s="252"/>
      <c r="H31" s="252"/>
      <c r="I31" s="252"/>
      <c r="J31" s="252"/>
      <c r="K31" s="252"/>
      <c r="L31" s="252"/>
    </row>
    <row r="32" spans="1:13" x14ac:dyDescent="0.2">
      <c r="B32" s="252"/>
      <c r="C32" s="252"/>
      <c r="D32" s="282"/>
      <c r="E32" s="252"/>
      <c r="F32" s="252"/>
      <c r="G32" s="252"/>
      <c r="H32" s="252"/>
      <c r="I32" s="252"/>
      <c r="J32" s="252"/>
      <c r="K32" s="252"/>
      <c r="L32" s="252"/>
    </row>
    <row r="33" spans="2:12" x14ac:dyDescent="0.2">
      <c r="B33" s="252"/>
      <c r="C33" s="252"/>
      <c r="D33" s="282"/>
      <c r="E33" s="252"/>
      <c r="F33" s="252"/>
      <c r="G33" s="252"/>
      <c r="H33" s="252"/>
      <c r="I33" s="252"/>
      <c r="J33" s="252"/>
      <c r="K33" s="252"/>
      <c r="L33" s="252"/>
    </row>
    <row r="34" spans="2:12" x14ac:dyDescent="0.2">
      <c r="B34" s="252"/>
      <c r="C34" s="252"/>
      <c r="D34" s="282"/>
      <c r="E34" s="252"/>
      <c r="F34" s="252"/>
      <c r="G34" s="252"/>
      <c r="H34" s="252"/>
      <c r="I34" s="252"/>
      <c r="J34" s="252"/>
      <c r="K34" s="252"/>
      <c r="L34" s="252"/>
    </row>
    <row r="35" spans="2:12" x14ac:dyDescent="0.2">
      <c r="B35" s="252"/>
      <c r="C35" s="252"/>
      <c r="D35" s="282"/>
      <c r="E35" s="252"/>
      <c r="F35" s="252"/>
      <c r="G35" s="252"/>
      <c r="H35" s="252"/>
      <c r="I35" s="252"/>
      <c r="J35" s="252"/>
      <c r="K35" s="252"/>
      <c r="L35" s="252"/>
    </row>
    <row r="36" spans="2:12" x14ac:dyDescent="0.2">
      <c r="B36" s="252"/>
      <c r="C36" s="252"/>
      <c r="D36" s="282"/>
      <c r="E36" s="252"/>
      <c r="F36" s="252"/>
      <c r="G36" s="252"/>
      <c r="H36" s="252"/>
      <c r="I36" s="252"/>
      <c r="J36" s="252"/>
      <c r="K36" s="252"/>
      <c r="L36" s="252"/>
    </row>
    <row r="37" spans="2:12" x14ac:dyDescent="0.2">
      <c r="B37" s="252"/>
      <c r="C37" s="252"/>
      <c r="D37" s="282"/>
      <c r="E37" s="252"/>
      <c r="F37" s="252"/>
      <c r="G37" s="252"/>
      <c r="H37" s="252"/>
      <c r="I37" s="252"/>
      <c r="J37" s="252"/>
      <c r="K37" s="252"/>
      <c r="L37" s="252"/>
    </row>
    <row r="38" spans="2:12" x14ac:dyDescent="0.2">
      <c r="B38" s="252"/>
      <c r="C38" s="252"/>
      <c r="D38" s="282"/>
      <c r="E38" s="252"/>
      <c r="F38" s="252"/>
      <c r="G38" s="252"/>
      <c r="H38" s="252"/>
      <c r="I38" s="252"/>
      <c r="J38" s="252"/>
      <c r="K38" s="252"/>
      <c r="L38" s="252"/>
    </row>
    <row r="39" spans="2:12" x14ac:dyDescent="0.2">
      <c r="B39" s="252"/>
      <c r="C39" s="252"/>
      <c r="D39" s="282"/>
      <c r="E39" s="252"/>
      <c r="F39" s="252"/>
      <c r="G39" s="252"/>
      <c r="H39" s="252"/>
      <c r="I39" s="252"/>
      <c r="J39" s="252"/>
      <c r="K39" s="252"/>
      <c r="L39" s="252"/>
    </row>
    <row r="40" spans="2:12" x14ac:dyDescent="0.2">
      <c r="B40" s="252"/>
      <c r="C40" s="252"/>
      <c r="D40" s="282"/>
      <c r="E40" s="252"/>
      <c r="F40" s="252"/>
      <c r="G40" s="252"/>
      <c r="H40" s="252"/>
      <c r="I40" s="252"/>
      <c r="J40" s="252"/>
      <c r="K40" s="252"/>
      <c r="L40" s="252"/>
    </row>
    <row r="41" spans="2:12" x14ac:dyDescent="0.2">
      <c r="B41" s="252"/>
      <c r="C41" s="252"/>
      <c r="D41" s="282"/>
      <c r="E41" s="252"/>
      <c r="F41" s="252"/>
      <c r="G41" s="252"/>
      <c r="H41" s="252"/>
      <c r="I41" s="252"/>
      <c r="J41" s="252"/>
      <c r="K41" s="252"/>
      <c r="L41" s="252"/>
    </row>
    <row r="42" spans="2:12" x14ac:dyDescent="0.2">
      <c r="B42" s="252"/>
      <c r="C42" s="252"/>
      <c r="D42" s="282"/>
      <c r="E42" s="252"/>
      <c r="F42" s="252"/>
      <c r="G42" s="252"/>
      <c r="H42" s="252"/>
      <c r="I42" s="252"/>
      <c r="J42" s="252"/>
      <c r="K42" s="252"/>
      <c r="L42" s="252"/>
    </row>
    <row r="43" spans="2:12" x14ac:dyDescent="0.2">
      <c r="B43" s="252"/>
      <c r="C43" s="252"/>
      <c r="D43" s="282"/>
      <c r="E43" s="252"/>
      <c r="F43" s="252"/>
      <c r="G43" s="252"/>
      <c r="H43" s="252"/>
      <c r="I43" s="252"/>
      <c r="J43" s="252"/>
      <c r="K43" s="252"/>
      <c r="L43" s="252"/>
    </row>
    <row r="44" spans="2:12" x14ac:dyDescent="0.2">
      <c r="B44" s="252"/>
      <c r="C44" s="252"/>
      <c r="D44" s="282"/>
      <c r="E44" s="252"/>
      <c r="F44" s="252"/>
      <c r="G44" s="252"/>
      <c r="H44" s="252"/>
      <c r="I44" s="252"/>
      <c r="J44" s="252"/>
      <c r="K44" s="252"/>
      <c r="L44" s="252"/>
    </row>
    <row r="45" spans="2:12" x14ac:dyDescent="0.2">
      <c r="B45" s="252"/>
      <c r="C45" s="252"/>
      <c r="D45" s="282"/>
      <c r="E45" s="252"/>
      <c r="F45" s="252"/>
      <c r="G45" s="252"/>
      <c r="H45" s="252"/>
      <c r="I45" s="252"/>
      <c r="J45" s="252"/>
      <c r="K45" s="252"/>
      <c r="L45" s="252"/>
    </row>
    <row r="46" spans="2:12" x14ac:dyDescent="0.2">
      <c r="B46" s="252"/>
      <c r="C46" s="252"/>
      <c r="D46" s="282"/>
      <c r="E46" s="252"/>
      <c r="F46" s="252"/>
      <c r="G46" s="252"/>
      <c r="H46" s="252"/>
      <c r="I46" s="252"/>
      <c r="J46" s="252"/>
      <c r="K46" s="252"/>
      <c r="L46" s="252"/>
    </row>
    <row r="47" spans="2:12" x14ac:dyDescent="0.2">
      <c r="B47" s="252"/>
      <c r="C47" s="252"/>
      <c r="D47" s="282"/>
      <c r="E47" s="252"/>
      <c r="F47" s="252"/>
      <c r="G47" s="252"/>
      <c r="H47" s="252"/>
      <c r="I47" s="252"/>
      <c r="J47" s="252"/>
      <c r="K47" s="252"/>
      <c r="L47" s="252"/>
    </row>
    <row r="48" spans="2:12" x14ac:dyDescent="0.2">
      <c r="B48" s="252"/>
      <c r="C48" s="252"/>
      <c r="D48" s="282"/>
      <c r="E48" s="252"/>
      <c r="F48" s="252"/>
      <c r="G48" s="252"/>
      <c r="H48" s="252"/>
      <c r="I48" s="252"/>
      <c r="J48" s="252"/>
      <c r="K48" s="252"/>
      <c r="L48" s="252"/>
    </row>
    <row r="49" spans="2:12" x14ac:dyDescent="0.2">
      <c r="B49" s="252"/>
      <c r="C49" s="252"/>
      <c r="D49" s="282"/>
      <c r="E49" s="252"/>
      <c r="F49" s="252"/>
      <c r="G49" s="252"/>
      <c r="H49" s="252"/>
      <c r="I49" s="252"/>
      <c r="J49" s="252"/>
      <c r="K49" s="252"/>
      <c r="L49" s="252"/>
    </row>
    <row r="50" spans="2:12" x14ac:dyDescent="0.2">
      <c r="B50" s="252"/>
      <c r="C50" s="252"/>
      <c r="D50" s="282"/>
      <c r="E50" s="252"/>
      <c r="F50" s="252"/>
      <c r="G50" s="252"/>
      <c r="H50" s="252"/>
      <c r="I50" s="252"/>
      <c r="J50" s="252"/>
      <c r="K50" s="252"/>
      <c r="L50" s="252"/>
    </row>
    <row r="51" spans="2:12" x14ac:dyDescent="0.2">
      <c r="B51" s="252"/>
      <c r="C51" s="252"/>
      <c r="D51" s="282"/>
      <c r="E51" s="252"/>
      <c r="F51" s="252"/>
      <c r="G51" s="252"/>
      <c r="H51" s="252"/>
      <c r="I51" s="252"/>
      <c r="J51" s="252"/>
      <c r="K51" s="252"/>
      <c r="L51" s="252"/>
    </row>
    <row r="52" spans="2:12" x14ac:dyDescent="0.2">
      <c r="B52" s="252"/>
      <c r="C52" s="252"/>
      <c r="D52" s="282"/>
      <c r="E52" s="252"/>
      <c r="F52" s="252"/>
      <c r="G52" s="252"/>
      <c r="H52" s="252"/>
      <c r="I52" s="252"/>
      <c r="J52" s="252"/>
      <c r="K52" s="252"/>
      <c r="L52" s="252"/>
    </row>
    <row r="53" spans="2:12" x14ac:dyDescent="0.2">
      <c r="B53" s="252"/>
      <c r="C53" s="252"/>
      <c r="D53" s="282"/>
      <c r="E53" s="252"/>
      <c r="F53" s="252"/>
      <c r="G53" s="252"/>
      <c r="H53" s="252"/>
      <c r="I53" s="252"/>
      <c r="J53" s="252"/>
      <c r="K53" s="252"/>
      <c r="L53" s="252"/>
    </row>
    <row r="54" spans="2:12" x14ac:dyDescent="0.2">
      <c r="B54" s="252"/>
      <c r="C54" s="252"/>
      <c r="D54" s="282"/>
      <c r="E54" s="252"/>
      <c r="F54" s="252"/>
      <c r="G54" s="252"/>
      <c r="H54" s="252"/>
      <c r="I54" s="252"/>
      <c r="J54" s="252"/>
      <c r="K54" s="252"/>
      <c r="L54" s="252"/>
    </row>
    <row r="55" spans="2:12" x14ac:dyDescent="0.2">
      <c r="B55" s="252"/>
      <c r="C55" s="252"/>
      <c r="D55" s="282"/>
      <c r="E55" s="252"/>
      <c r="F55" s="252"/>
      <c r="G55" s="252"/>
      <c r="H55" s="252"/>
      <c r="I55" s="252"/>
      <c r="J55" s="252"/>
      <c r="K55" s="252"/>
      <c r="L55" s="252"/>
    </row>
    <row r="56" spans="2:12" x14ac:dyDescent="0.2">
      <c r="B56" s="252"/>
      <c r="C56" s="252"/>
      <c r="D56" s="282"/>
      <c r="E56" s="252"/>
      <c r="F56" s="252"/>
      <c r="G56" s="252"/>
      <c r="H56" s="252"/>
      <c r="I56" s="252"/>
      <c r="J56" s="252"/>
      <c r="K56" s="252"/>
      <c r="L56" s="252"/>
    </row>
    <row r="57" spans="2:12" x14ac:dyDescent="0.2">
      <c r="B57" s="252"/>
      <c r="C57" s="252"/>
      <c r="D57" s="282"/>
      <c r="E57" s="252"/>
      <c r="F57" s="252"/>
      <c r="G57" s="252"/>
      <c r="H57" s="252"/>
      <c r="I57" s="252"/>
      <c r="J57" s="252"/>
      <c r="K57" s="252"/>
      <c r="L57" s="252"/>
    </row>
    <row r="58" spans="2:12" x14ac:dyDescent="0.2">
      <c r="B58" s="252"/>
      <c r="C58" s="252"/>
      <c r="D58" s="282"/>
      <c r="E58" s="252"/>
      <c r="F58" s="252"/>
      <c r="G58" s="252"/>
      <c r="H58" s="252"/>
      <c r="I58" s="252"/>
      <c r="J58" s="252"/>
      <c r="K58" s="252"/>
      <c r="L58" s="252"/>
    </row>
    <row r="59" spans="2:12" x14ac:dyDescent="0.2">
      <c r="B59" s="252"/>
      <c r="C59" s="252"/>
      <c r="D59" s="282"/>
      <c r="E59" s="252"/>
      <c r="F59" s="252"/>
      <c r="G59" s="252"/>
      <c r="H59" s="252"/>
      <c r="I59" s="252"/>
      <c r="J59" s="252"/>
      <c r="K59" s="252"/>
      <c r="L59" s="252"/>
    </row>
    <row r="60" spans="2:12" x14ac:dyDescent="0.2">
      <c r="B60" s="252"/>
      <c r="C60" s="252"/>
      <c r="D60" s="282"/>
      <c r="E60" s="252"/>
      <c r="F60" s="252"/>
      <c r="G60" s="252"/>
      <c r="H60" s="252"/>
      <c r="I60" s="252"/>
      <c r="J60" s="252"/>
      <c r="K60" s="252"/>
      <c r="L60" s="252"/>
    </row>
    <row r="61" spans="2:12" x14ac:dyDescent="0.2">
      <c r="B61" s="252"/>
      <c r="C61" s="252"/>
      <c r="D61" s="282"/>
      <c r="E61" s="252"/>
      <c r="F61" s="252"/>
      <c r="G61" s="252"/>
      <c r="H61" s="252"/>
      <c r="I61" s="252"/>
      <c r="J61" s="252"/>
      <c r="K61" s="252"/>
      <c r="L61" s="252"/>
    </row>
    <row r="62" spans="2:12" x14ac:dyDescent="0.2">
      <c r="B62" s="252"/>
      <c r="C62" s="252"/>
      <c r="D62" s="282"/>
      <c r="E62" s="252"/>
      <c r="F62" s="252"/>
      <c r="G62" s="252"/>
      <c r="H62" s="252"/>
      <c r="I62" s="252"/>
      <c r="J62" s="252"/>
      <c r="K62" s="252"/>
      <c r="L62" s="252"/>
    </row>
    <row r="63" spans="2:12" x14ac:dyDescent="0.2">
      <c r="B63" s="252"/>
      <c r="C63" s="252"/>
      <c r="D63" s="282"/>
      <c r="E63" s="252"/>
      <c r="F63" s="252"/>
      <c r="G63" s="252"/>
      <c r="H63" s="252"/>
      <c r="I63" s="252"/>
      <c r="J63" s="252"/>
      <c r="K63" s="252"/>
      <c r="L63" s="252"/>
    </row>
    <row r="64" spans="2:12" x14ac:dyDescent="0.2">
      <c r="B64" s="252"/>
      <c r="C64" s="252"/>
      <c r="D64" s="282"/>
      <c r="E64" s="252"/>
      <c r="F64" s="252"/>
      <c r="G64" s="252"/>
      <c r="H64" s="252"/>
      <c r="I64" s="252"/>
      <c r="J64" s="252"/>
      <c r="K64" s="252"/>
      <c r="L64" s="252"/>
    </row>
    <row r="65" spans="2:12" x14ac:dyDescent="0.2">
      <c r="B65" s="252"/>
      <c r="C65" s="252"/>
      <c r="D65" s="282"/>
      <c r="E65" s="252"/>
      <c r="F65" s="252"/>
      <c r="G65" s="252"/>
      <c r="H65" s="252"/>
      <c r="I65" s="252"/>
      <c r="J65" s="252"/>
      <c r="K65" s="252"/>
      <c r="L65" s="252"/>
    </row>
    <row r="66" spans="2:12" x14ac:dyDescent="0.2">
      <c r="B66" s="252"/>
      <c r="C66" s="252"/>
      <c r="D66" s="282"/>
      <c r="E66" s="252"/>
      <c r="F66" s="252"/>
      <c r="G66" s="252"/>
      <c r="H66" s="252"/>
      <c r="I66" s="252"/>
      <c r="J66" s="252"/>
      <c r="K66" s="252"/>
      <c r="L66" s="252"/>
    </row>
    <row r="67" spans="2:12" x14ac:dyDescent="0.2">
      <c r="B67" s="252"/>
      <c r="C67" s="252"/>
      <c r="D67" s="282"/>
      <c r="E67" s="252"/>
      <c r="F67" s="252"/>
      <c r="G67" s="252"/>
      <c r="H67" s="252"/>
      <c r="I67" s="252"/>
      <c r="J67" s="252"/>
      <c r="K67" s="252"/>
      <c r="L67" s="252"/>
    </row>
    <row r="68" spans="2:12" x14ac:dyDescent="0.2">
      <c r="B68" s="252"/>
      <c r="C68" s="252"/>
      <c r="D68" s="282"/>
      <c r="E68" s="252"/>
      <c r="F68" s="252"/>
      <c r="G68" s="252"/>
      <c r="H68" s="252"/>
      <c r="I68" s="252"/>
      <c r="J68" s="252"/>
      <c r="K68" s="252"/>
      <c r="L68" s="252"/>
    </row>
    <row r="69" spans="2:12" x14ac:dyDescent="0.2">
      <c r="B69" s="252"/>
      <c r="C69" s="252"/>
      <c r="D69" s="282"/>
      <c r="E69" s="252"/>
      <c r="F69" s="252"/>
      <c r="G69" s="252"/>
      <c r="H69" s="252"/>
      <c r="I69" s="252"/>
      <c r="J69" s="252"/>
      <c r="K69" s="252"/>
      <c r="L69" s="252"/>
    </row>
    <row r="70" spans="2:12" x14ac:dyDescent="0.2">
      <c r="B70" s="252"/>
      <c r="C70" s="252"/>
      <c r="D70" s="282"/>
      <c r="E70" s="252"/>
      <c r="F70" s="252"/>
      <c r="G70" s="252"/>
      <c r="H70" s="252"/>
      <c r="I70" s="252"/>
      <c r="J70" s="252"/>
      <c r="K70" s="252"/>
      <c r="L70" s="252"/>
    </row>
    <row r="71" spans="2:12" x14ac:dyDescent="0.2">
      <c r="B71" s="252"/>
      <c r="C71" s="252"/>
      <c r="D71" s="282"/>
      <c r="E71" s="252"/>
      <c r="F71" s="252"/>
      <c r="G71" s="252"/>
      <c r="H71" s="252"/>
      <c r="I71" s="252"/>
      <c r="J71" s="252"/>
      <c r="K71" s="252"/>
      <c r="L71" s="252"/>
    </row>
    <row r="72" spans="2:12" x14ac:dyDescent="0.2">
      <c r="B72" s="252"/>
      <c r="C72" s="252"/>
      <c r="D72" s="282"/>
      <c r="E72" s="252"/>
      <c r="F72" s="252"/>
      <c r="G72" s="252"/>
      <c r="H72" s="252"/>
      <c r="I72" s="252"/>
      <c r="J72" s="252"/>
      <c r="K72" s="252"/>
      <c r="L72" s="252"/>
    </row>
    <row r="73" spans="2:12" x14ac:dyDescent="0.2">
      <c r="B73" s="252"/>
      <c r="C73" s="252"/>
      <c r="D73" s="282"/>
      <c r="E73" s="252"/>
      <c r="F73" s="252"/>
      <c r="G73" s="252"/>
      <c r="H73" s="252"/>
      <c r="I73" s="252"/>
      <c r="J73" s="252"/>
      <c r="K73" s="252"/>
      <c r="L73" s="252"/>
    </row>
    <row r="74" spans="2:12" x14ac:dyDescent="0.2">
      <c r="B74" s="252"/>
      <c r="C74" s="252"/>
      <c r="D74" s="282"/>
      <c r="E74" s="252"/>
      <c r="F74" s="252"/>
      <c r="G74" s="252"/>
      <c r="H74" s="252"/>
      <c r="I74" s="252"/>
      <c r="J74" s="252"/>
      <c r="K74" s="252"/>
      <c r="L74" s="252"/>
    </row>
    <row r="76" spans="2:12" x14ac:dyDescent="0.2">
      <c r="B76" s="252"/>
      <c r="C76" s="252"/>
      <c r="D76" s="282"/>
      <c r="E76" s="252"/>
      <c r="F76" s="252"/>
      <c r="G76" s="252"/>
      <c r="H76" s="252"/>
      <c r="I76" s="252"/>
      <c r="J76" s="252"/>
      <c r="K76" s="252"/>
      <c r="L76" s="252"/>
    </row>
    <row r="77" spans="2:12" x14ac:dyDescent="0.2">
      <c r="B77" s="252"/>
      <c r="C77" s="252"/>
      <c r="D77" s="282"/>
      <c r="E77" s="252"/>
      <c r="F77" s="252"/>
      <c r="G77" s="252"/>
      <c r="H77" s="252"/>
      <c r="I77" s="252"/>
      <c r="J77" s="252"/>
      <c r="K77" s="252"/>
      <c r="L77" s="252"/>
    </row>
    <row r="78" spans="2:12" x14ac:dyDescent="0.2">
      <c r="B78" s="252"/>
      <c r="C78" s="252"/>
      <c r="D78" s="282"/>
      <c r="E78" s="252"/>
      <c r="F78" s="252"/>
      <c r="G78" s="252"/>
      <c r="H78" s="252"/>
      <c r="I78" s="252"/>
      <c r="J78" s="252"/>
      <c r="K78" s="252"/>
      <c r="L78" s="252"/>
    </row>
    <row r="79" spans="2:12" x14ac:dyDescent="0.2">
      <c r="B79" s="252"/>
      <c r="C79" s="252"/>
      <c r="D79" s="282"/>
      <c r="E79" s="252"/>
      <c r="F79" s="252"/>
      <c r="G79" s="252"/>
      <c r="H79" s="252"/>
      <c r="I79" s="252"/>
      <c r="J79" s="252"/>
      <c r="K79" s="252"/>
      <c r="L79" s="252"/>
    </row>
    <row r="80" spans="2:12" x14ac:dyDescent="0.2">
      <c r="B80" s="252"/>
      <c r="C80" s="252"/>
      <c r="D80" s="282"/>
      <c r="E80" s="252"/>
      <c r="F80" s="252"/>
      <c r="G80" s="252"/>
      <c r="H80" s="252"/>
      <c r="I80" s="252"/>
      <c r="J80" s="252"/>
      <c r="K80" s="252"/>
      <c r="L80" s="252"/>
    </row>
    <row r="117" spans="2:12" x14ac:dyDescent="0.2">
      <c r="B117" s="252"/>
      <c r="C117" s="252"/>
      <c r="D117" s="252"/>
      <c r="E117" s="252"/>
      <c r="F117" s="252"/>
      <c r="G117" s="252"/>
      <c r="H117" s="252"/>
      <c r="I117" s="252"/>
      <c r="J117" s="252"/>
      <c r="K117" s="252"/>
      <c r="L117" s="252"/>
    </row>
    <row r="124" spans="2:12" x14ac:dyDescent="0.2">
      <c r="B124" s="252"/>
      <c r="C124" s="252"/>
      <c r="D124" s="252"/>
      <c r="E124" s="252"/>
      <c r="F124" s="253">
        <v>0</v>
      </c>
      <c r="G124" s="252"/>
      <c r="H124" s="252"/>
      <c r="I124" s="252"/>
      <c r="J124" s="252"/>
      <c r="K124" s="252"/>
      <c r="L124" s="252"/>
    </row>
  </sheetData>
  <sheetProtection selectLockedCells="1" selectUnlockedCells="1"/>
  <mergeCells count="7">
    <mergeCell ref="H26:J26"/>
    <mergeCell ref="A3:L3"/>
    <mergeCell ref="A4:L4"/>
    <mergeCell ref="G6:L6"/>
    <mergeCell ref="G7:I7"/>
    <mergeCell ref="J7:L7"/>
    <mergeCell ref="H25:J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A25" workbookViewId="0">
      <selection activeCell="H15" sqref="H15"/>
    </sheetView>
  </sheetViews>
  <sheetFormatPr defaultRowHeight="12.75" x14ac:dyDescent="0.2"/>
  <cols>
    <col min="5" max="5" width="20.28515625" customWidth="1"/>
    <col min="6" max="6" width="20.140625" customWidth="1"/>
    <col min="7" max="7" width="21.28515625" customWidth="1"/>
  </cols>
  <sheetData>
    <row r="1" spans="1:7" ht="15" x14ac:dyDescent="0.25">
      <c r="A1" s="353" t="s">
        <v>252</v>
      </c>
      <c r="B1" s="353"/>
      <c r="C1" s="353"/>
      <c r="D1" s="353"/>
      <c r="E1" s="353"/>
      <c r="F1" s="354"/>
      <c r="G1" s="353"/>
    </row>
    <row r="2" spans="1:7" ht="15" x14ac:dyDescent="0.25">
      <c r="A2" s="353" t="s">
        <v>253</v>
      </c>
      <c r="B2" s="353"/>
      <c r="C2" s="353"/>
      <c r="D2" s="353"/>
      <c r="E2" s="353"/>
      <c r="F2" s="354"/>
      <c r="G2" s="353"/>
    </row>
    <row r="3" spans="1:7" ht="15" x14ac:dyDescent="0.25">
      <c r="A3" s="353"/>
      <c r="B3" s="353"/>
      <c r="C3" s="353"/>
      <c r="D3" s="353"/>
      <c r="E3" s="353"/>
      <c r="F3" s="354"/>
      <c r="G3" s="353"/>
    </row>
    <row r="4" spans="1:7" ht="15.75" x14ac:dyDescent="0.2">
      <c r="A4" s="355" t="s">
        <v>254</v>
      </c>
      <c r="B4" s="355"/>
      <c r="C4" s="355"/>
      <c r="D4" s="355"/>
      <c r="E4" s="355"/>
      <c r="F4" s="355"/>
      <c r="G4" s="355"/>
    </row>
    <row r="5" spans="1:7" ht="15.75" x14ac:dyDescent="0.2">
      <c r="A5" s="355" t="s">
        <v>255</v>
      </c>
      <c r="B5" s="355"/>
      <c r="C5" s="355"/>
      <c r="D5" s="355"/>
      <c r="E5" s="355"/>
      <c r="F5" s="355"/>
      <c r="G5" s="355"/>
    </row>
    <row r="6" spans="1:7" ht="15.75" x14ac:dyDescent="0.2">
      <c r="A6" s="355" t="s">
        <v>163</v>
      </c>
      <c r="B6" s="355"/>
      <c r="C6" s="355"/>
      <c r="D6" s="355"/>
      <c r="E6" s="355"/>
      <c r="F6" s="355"/>
      <c r="G6" s="355"/>
    </row>
    <row r="7" spans="1:7" ht="15.75" x14ac:dyDescent="0.25">
      <c r="A7" s="356"/>
      <c r="B7" s="356"/>
      <c r="C7" s="356"/>
      <c r="D7" s="356"/>
      <c r="E7" s="356"/>
      <c r="F7" s="357"/>
      <c r="G7" s="356"/>
    </row>
    <row r="8" spans="1:7" ht="15.75" x14ac:dyDescent="0.2">
      <c r="A8" s="355" t="s">
        <v>256</v>
      </c>
      <c r="B8" s="355"/>
      <c r="C8" s="355"/>
      <c r="D8" s="355"/>
      <c r="E8" s="355"/>
      <c r="F8" s="355"/>
      <c r="G8" s="355"/>
    </row>
    <row r="9" spans="1:7" ht="14.25" x14ac:dyDescent="0.2">
      <c r="A9" s="358"/>
      <c r="B9" s="358"/>
      <c r="C9" s="358"/>
      <c r="D9" s="358"/>
      <c r="E9" s="358"/>
      <c r="F9" s="359"/>
      <c r="G9" s="358"/>
    </row>
    <row r="10" spans="1:7" ht="15" x14ac:dyDescent="0.25">
      <c r="A10" s="358" t="s">
        <v>257</v>
      </c>
      <c r="B10" s="353"/>
      <c r="C10" s="353"/>
      <c r="D10" s="353"/>
      <c r="E10" s="353"/>
      <c r="F10" s="354"/>
      <c r="G10" s="360"/>
    </row>
    <row r="11" spans="1:7" ht="15" x14ac:dyDescent="0.25">
      <c r="A11" s="353"/>
      <c r="B11" s="353" t="s">
        <v>258</v>
      </c>
      <c r="C11" s="353"/>
      <c r="D11" s="353"/>
      <c r="E11" s="353"/>
      <c r="F11" s="354"/>
      <c r="G11" s="353"/>
    </row>
    <row r="12" spans="1:7" ht="15" x14ac:dyDescent="0.25">
      <c r="A12" s="353"/>
      <c r="B12" s="353"/>
      <c r="C12" s="353" t="s">
        <v>259</v>
      </c>
      <c r="D12" s="353"/>
      <c r="E12" s="353"/>
      <c r="F12" s="354">
        <v>64618702.390000001</v>
      </c>
      <c r="G12" s="361"/>
    </row>
    <row r="13" spans="1:7" ht="15" x14ac:dyDescent="0.25">
      <c r="A13" s="353"/>
      <c r="B13" s="353"/>
      <c r="C13" s="353" t="s">
        <v>260</v>
      </c>
      <c r="D13" s="353"/>
      <c r="E13" s="353"/>
      <c r="F13" s="354">
        <v>741305374</v>
      </c>
      <c r="G13" s="353"/>
    </row>
    <row r="14" spans="1:7" ht="15" x14ac:dyDescent="0.25">
      <c r="A14" s="353"/>
      <c r="B14" s="353"/>
      <c r="C14" s="353" t="s">
        <v>261</v>
      </c>
      <c r="D14" s="353"/>
      <c r="E14" s="353"/>
      <c r="F14" s="354">
        <v>259283152.84</v>
      </c>
      <c r="G14" s="353"/>
    </row>
    <row r="15" spans="1:7" ht="15" x14ac:dyDescent="0.25">
      <c r="A15" s="353"/>
      <c r="B15" s="353"/>
      <c r="C15" s="353" t="s">
        <v>262</v>
      </c>
      <c r="D15" s="353"/>
      <c r="E15" s="353"/>
      <c r="F15" s="354">
        <v>59155032.369999997</v>
      </c>
      <c r="G15" s="353"/>
    </row>
    <row r="16" spans="1:7" ht="15" x14ac:dyDescent="0.25">
      <c r="A16" s="353"/>
      <c r="B16" s="353"/>
      <c r="C16" s="353" t="s">
        <v>263</v>
      </c>
      <c r="D16" s="353"/>
      <c r="E16" s="353"/>
      <c r="F16" s="354">
        <v>2535617.69</v>
      </c>
      <c r="G16" s="353"/>
    </row>
    <row r="17" spans="1:7" ht="15" x14ac:dyDescent="0.25">
      <c r="A17" s="353"/>
      <c r="B17" s="353"/>
      <c r="C17" s="353" t="s">
        <v>264</v>
      </c>
      <c r="D17" s="353"/>
      <c r="E17" s="353"/>
      <c r="F17" s="354">
        <v>95910067.180000007</v>
      </c>
      <c r="G17" s="353"/>
    </row>
    <row r="18" spans="1:7" ht="15" x14ac:dyDescent="0.25">
      <c r="A18" s="353"/>
      <c r="B18" s="353"/>
      <c r="C18" s="353" t="s">
        <v>265</v>
      </c>
      <c r="D18" s="353"/>
      <c r="E18" s="353"/>
      <c r="F18" s="362">
        <f>SUM(F12:F17)</f>
        <v>1222807946.47</v>
      </c>
      <c r="G18" s="353"/>
    </row>
    <row r="19" spans="1:7" ht="15" x14ac:dyDescent="0.25">
      <c r="A19" s="353"/>
      <c r="B19" s="353" t="s">
        <v>266</v>
      </c>
      <c r="C19" s="353"/>
      <c r="D19" s="353"/>
      <c r="E19" s="353"/>
      <c r="F19" s="354"/>
      <c r="G19" s="353"/>
    </row>
    <row r="20" spans="1:7" ht="15" x14ac:dyDescent="0.25">
      <c r="A20" s="353"/>
      <c r="B20" s="353"/>
      <c r="C20" s="353" t="s">
        <v>267</v>
      </c>
      <c r="D20" s="353"/>
      <c r="E20" s="353"/>
      <c r="F20" s="363"/>
      <c r="G20" s="353"/>
    </row>
    <row r="21" spans="1:7" ht="15" x14ac:dyDescent="0.25">
      <c r="A21" s="353"/>
      <c r="B21" s="353"/>
      <c r="C21" s="353"/>
      <c r="D21" s="353" t="s">
        <v>268</v>
      </c>
      <c r="E21" s="353"/>
      <c r="F21" s="354">
        <v>326478583.63</v>
      </c>
      <c r="G21" s="353"/>
    </row>
    <row r="22" spans="1:7" ht="15" x14ac:dyDescent="0.25">
      <c r="A22" s="353"/>
      <c r="B22" s="353"/>
      <c r="D22" s="353" t="s">
        <v>269</v>
      </c>
      <c r="E22" s="353"/>
      <c r="F22" s="354">
        <v>164370360.41</v>
      </c>
      <c r="G22" s="353"/>
    </row>
    <row r="23" spans="1:7" ht="15" x14ac:dyDescent="0.25">
      <c r="A23" s="353"/>
      <c r="B23" s="353"/>
      <c r="D23" s="353" t="s">
        <v>270</v>
      </c>
      <c r="E23" s="353"/>
      <c r="F23" s="354">
        <v>106311047.8</v>
      </c>
      <c r="G23" s="353"/>
    </row>
    <row r="24" spans="1:7" ht="15" x14ac:dyDescent="0.25">
      <c r="A24" s="353"/>
      <c r="B24" s="353"/>
      <c r="C24" s="353" t="s">
        <v>271</v>
      </c>
      <c r="D24" s="353"/>
      <c r="E24" s="353"/>
      <c r="F24" s="354">
        <v>159493214.91</v>
      </c>
      <c r="G24" s="353"/>
    </row>
    <row r="25" spans="1:7" ht="15" x14ac:dyDescent="0.25">
      <c r="A25" s="353"/>
      <c r="B25" s="353"/>
      <c r="C25" s="353" t="s">
        <v>272</v>
      </c>
      <c r="D25" s="353"/>
      <c r="E25" s="353"/>
      <c r="F25" s="362">
        <f>SUM(F21:F24)</f>
        <v>756653206.74999988</v>
      </c>
      <c r="G25" s="353"/>
    </row>
    <row r="26" spans="1:7" ht="15" x14ac:dyDescent="0.25">
      <c r="A26" s="353"/>
      <c r="B26" s="358" t="s">
        <v>273</v>
      </c>
      <c r="C26" s="353"/>
      <c r="D26" s="353"/>
      <c r="E26" s="353"/>
      <c r="F26" s="364"/>
      <c r="G26" s="365">
        <f>F18-F25</f>
        <v>466154739.72000015</v>
      </c>
    </row>
    <row r="27" spans="1:7" ht="15" x14ac:dyDescent="0.25">
      <c r="A27" s="353"/>
      <c r="B27" s="353"/>
      <c r="C27" s="353"/>
      <c r="D27" s="353"/>
      <c r="E27" s="353"/>
      <c r="F27" s="364"/>
      <c r="G27" s="360"/>
    </row>
    <row r="28" spans="1:7" ht="15" x14ac:dyDescent="0.25">
      <c r="A28" s="358" t="s">
        <v>274</v>
      </c>
      <c r="B28" s="353"/>
      <c r="C28" s="353"/>
      <c r="D28" s="353"/>
      <c r="E28" s="353"/>
      <c r="F28" s="354"/>
      <c r="G28" s="353"/>
    </row>
    <row r="29" spans="1:7" ht="15" x14ac:dyDescent="0.25">
      <c r="A29" s="353"/>
      <c r="B29" s="353" t="s">
        <v>258</v>
      </c>
      <c r="C29" s="353"/>
      <c r="D29" s="353"/>
      <c r="E29" s="353"/>
      <c r="F29" s="364"/>
      <c r="G29" s="353"/>
    </row>
    <row r="30" spans="1:7" ht="15" x14ac:dyDescent="0.25">
      <c r="A30" s="353"/>
      <c r="B30" s="353"/>
      <c r="C30" s="366" t="s">
        <v>275</v>
      </c>
      <c r="D30" s="366"/>
      <c r="E30" s="366"/>
      <c r="F30" s="367">
        <v>0</v>
      </c>
      <c r="G30" s="366"/>
    </row>
    <row r="31" spans="1:7" ht="15" x14ac:dyDescent="0.25">
      <c r="A31" s="353"/>
      <c r="B31" s="353"/>
      <c r="C31" s="366" t="s">
        <v>276</v>
      </c>
      <c r="D31" s="366"/>
      <c r="E31" s="366"/>
      <c r="F31" s="367">
        <v>0</v>
      </c>
      <c r="G31" s="366"/>
    </row>
    <row r="32" spans="1:7" ht="15" x14ac:dyDescent="0.25">
      <c r="A32" s="353"/>
      <c r="B32" s="353"/>
      <c r="C32" s="366" t="s">
        <v>277</v>
      </c>
      <c r="D32" s="366"/>
      <c r="E32" s="366"/>
      <c r="F32" s="368"/>
      <c r="G32" s="366"/>
    </row>
    <row r="33" spans="1:7" ht="15" x14ac:dyDescent="0.25">
      <c r="A33" s="353"/>
      <c r="B33" s="353"/>
      <c r="C33" s="366"/>
      <c r="D33" s="366" t="s">
        <v>278</v>
      </c>
      <c r="E33" s="366"/>
      <c r="F33" s="369">
        <v>0</v>
      </c>
      <c r="G33" s="366"/>
    </row>
    <row r="34" spans="1:7" ht="15" x14ac:dyDescent="0.25">
      <c r="A34" s="353"/>
      <c r="B34" s="353"/>
      <c r="C34" s="353" t="s">
        <v>265</v>
      </c>
      <c r="D34" s="353"/>
      <c r="E34" s="353"/>
      <c r="F34" s="370">
        <f>SUM(F30:F33)</f>
        <v>0</v>
      </c>
      <c r="G34" s="353"/>
    </row>
    <row r="35" spans="1:7" ht="15" x14ac:dyDescent="0.25">
      <c r="A35" s="353"/>
      <c r="B35" s="353" t="s">
        <v>266</v>
      </c>
      <c r="C35" s="353"/>
      <c r="D35" s="353"/>
      <c r="E35" s="353"/>
      <c r="F35" s="354"/>
      <c r="G35" s="353"/>
    </row>
    <row r="36" spans="1:7" ht="15" x14ac:dyDescent="0.25">
      <c r="A36" s="353"/>
      <c r="B36" s="353"/>
      <c r="C36" s="353" t="s">
        <v>279</v>
      </c>
      <c r="D36" s="353"/>
      <c r="E36" s="353"/>
      <c r="F36" s="354">
        <v>115867022.42</v>
      </c>
      <c r="G36" s="353"/>
    </row>
    <row r="37" spans="1:7" ht="15" x14ac:dyDescent="0.25">
      <c r="A37" s="353"/>
      <c r="B37" s="353"/>
      <c r="C37" s="366" t="s">
        <v>280</v>
      </c>
      <c r="D37" s="371"/>
      <c r="E37" s="371"/>
      <c r="F37" s="372">
        <v>0</v>
      </c>
      <c r="G37" s="371"/>
    </row>
    <row r="38" spans="1:7" ht="15" x14ac:dyDescent="0.25">
      <c r="A38" s="353"/>
      <c r="B38" s="353"/>
      <c r="C38" s="366" t="s">
        <v>281</v>
      </c>
      <c r="D38" s="371"/>
      <c r="E38" s="371"/>
      <c r="F38" s="372">
        <v>0</v>
      </c>
      <c r="G38" s="371"/>
    </row>
    <row r="39" spans="1:7" ht="15" x14ac:dyDescent="0.25">
      <c r="A39" s="353"/>
      <c r="B39" s="353"/>
      <c r="C39" s="353" t="s">
        <v>272</v>
      </c>
      <c r="D39" s="353"/>
      <c r="E39" s="353"/>
      <c r="F39" s="362">
        <f>F36</f>
        <v>115867022.42</v>
      </c>
      <c r="G39" s="353"/>
    </row>
    <row r="40" spans="1:7" ht="15" x14ac:dyDescent="0.25">
      <c r="A40" s="353"/>
      <c r="B40" s="358" t="s">
        <v>282</v>
      </c>
      <c r="C40" s="353"/>
      <c r="D40" s="353"/>
      <c r="E40" s="353"/>
      <c r="F40" s="354"/>
      <c r="G40" s="365">
        <f>F34-F39</f>
        <v>-115867022.42</v>
      </c>
    </row>
    <row r="41" spans="1:7" ht="15" x14ac:dyDescent="0.25">
      <c r="A41" s="353"/>
      <c r="B41" s="358"/>
      <c r="C41" s="353"/>
      <c r="D41" s="353"/>
      <c r="E41" s="353"/>
      <c r="F41" s="354"/>
      <c r="G41" s="365"/>
    </row>
    <row r="42" spans="1:7" ht="15" x14ac:dyDescent="0.25">
      <c r="A42" s="358" t="s">
        <v>283</v>
      </c>
      <c r="B42" s="358"/>
      <c r="C42" s="353"/>
      <c r="D42" s="353"/>
      <c r="E42" s="353"/>
      <c r="F42" s="354"/>
      <c r="G42" s="365"/>
    </row>
    <row r="43" spans="1:7" ht="15" x14ac:dyDescent="0.25">
      <c r="A43" s="353"/>
      <c r="B43" s="353" t="s">
        <v>258</v>
      </c>
      <c r="C43" s="353"/>
      <c r="D43" s="353"/>
      <c r="E43" s="353"/>
      <c r="F43" s="354"/>
      <c r="G43" s="365"/>
    </row>
    <row r="44" spans="1:7" ht="15" x14ac:dyDescent="0.25">
      <c r="A44" s="353"/>
      <c r="B44" s="358"/>
      <c r="C44" s="366" t="s">
        <v>284</v>
      </c>
      <c r="D44" s="366"/>
      <c r="E44" s="366"/>
      <c r="F44" s="372">
        <v>0</v>
      </c>
      <c r="G44" s="371"/>
    </row>
    <row r="45" spans="1:7" ht="15" x14ac:dyDescent="0.25">
      <c r="A45" s="353"/>
      <c r="B45" s="358"/>
      <c r="C45" s="366"/>
      <c r="D45" s="366"/>
      <c r="E45" s="366"/>
      <c r="F45" s="372"/>
      <c r="G45" s="371"/>
    </row>
    <row r="46" spans="1:7" ht="15" x14ac:dyDescent="0.25">
      <c r="A46" s="353"/>
      <c r="B46" s="358"/>
      <c r="C46" s="366"/>
      <c r="D46" s="366"/>
      <c r="E46" s="366"/>
      <c r="F46" s="372"/>
      <c r="G46" s="371"/>
    </row>
    <row r="47" spans="1:7" ht="15" x14ac:dyDescent="0.25">
      <c r="A47" s="353"/>
      <c r="B47" s="358"/>
      <c r="C47" s="366" t="s">
        <v>285</v>
      </c>
      <c r="D47" s="366"/>
      <c r="E47" s="366"/>
      <c r="F47" s="373">
        <v>0</v>
      </c>
      <c r="G47" s="371"/>
    </row>
    <row r="48" spans="1:7" ht="15" x14ac:dyDescent="0.25">
      <c r="A48" s="353"/>
      <c r="B48" s="358"/>
      <c r="C48" s="366" t="s">
        <v>265</v>
      </c>
      <c r="D48" s="366"/>
      <c r="E48" s="366"/>
      <c r="F48" s="373">
        <f>SUM(F44:F47)</f>
        <v>0</v>
      </c>
      <c r="G48" s="371"/>
    </row>
    <row r="49" spans="1:7" ht="15" x14ac:dyDescent="0.25">
      <c r="A49" s="353"/>
      <c r="B49" s="353" t="s">
        <v>266</v>
      </c>
      <c r="C49" s="353"/>
      <c r="D49" s="353"/>
      <c r="E49" s="353"/>
      <c r="F49" s="374"/>
    </row>
    <row r="50" spans="1:7" ht="15" x14ac:dyDescent="0.25">
      <c r="A50" s="353"/>
      <c r="B50" s="353"/>
      <c r="C50" s="366" t="s">
        <v>286</v>
      </c>
      <c r="D50" s="366"/>
      <c r="E50" s="366"/>
      <c r="F50" s="372">
        <v>0</v>
      </c>
      <c r="G50" s="371"/>
    </row>
    <row r="51" spans="1:7" ht="15" x14ac:dyDescent="0.25">
      <c r="A51" s="353"/>
      <c r="B51" s="353"/>
      <c r="C51" s="366" t="s">
        <v>287</v>
      </c>
      <c r="D51" s="366"/>
      <c r="E51" s="366"/>
      <c r="F51" s="372">
        <v>0</v>
      </c>
      <c r="G51" s="371"/>
    </row>
    <row r="52" spans="1:7" ht="15" x14ac:dyDescent="0.25">
      <c r="A52" s="353"/>
      <c r="B52" s="353"/>
      <c r="C52" s="366" t="s">
        <v>272</v>
      </c>
      <c r="D52" s="366"/>
      <c r="E52" s="366"/>
      <c r="F52" s="375">
        <f>SUM(F50:F51)</f>
        <v>0</v>
      </c>
      <c r="G52" s="371"/>
    </row>
    <row r="53" spans="1:7" ht="15" x14ac:dyDescent="0.25">
      <c r="A53" s="353"/>
      <c r="B53" s="376" t="s">
        <v>288</v>
      </c>
      <c r="C53" s="366"/>
      <c r="D53" s="366"/>
      <c r="E53" s="366"/>
      <c r="F53" s="377"/>
      <c r="G53" s="378">
        <f>F48-F52</f>
        <v>0</v>
      </c>
    </row>
    <row r="54" spans="1:7" ht="15" x14ac:dyDescent="0.25">
      <c r="A54" s="358" t="s">
        <v>289</v>
      </c>
      <c r="B54" s="353"/>
      <c r="C54" s="353"/>
      <c r="D54" s="353"/>
      <c r="E54" s="353"/>
      <c r="F54" s="363"/>
      <c r="G54" s="379">
        <f>G26+G40+G53</f>
        <v>350287717.30000013</v>
      </c>
    </row>
    <row r="55" spans="1:7" ht="15" x14ac:dyDescent="0.25">
      <c r="A55" s="358" t="s">
        <v>290</v>
      </c>
      <c r="B55" s="353"/>
      <c r="C55" s="353"/>
      <c r="D55" s="353"/>
      <c r="E55" s="353"/>
      <c r="F55" s="363"/>
      <c r="G55" s="380">
        <v>1851886217</v>
      </c>
    </row>
    <row r="56" spans="1:7" ht="15.75" thickBot="1" x14ac:dyDescent="0.3">
      <c r="A56" s="358" t="s">
        <v>291</v>
      </c>
      <c r="B56" s="353"/>
      <c r="C56" s="353"/>
      <c r="D56" s="353"/>
      <c r="E56" s="353"/>
      <c r="F56" s="363"/>
      <c r="G56" s="381">
        <v>2202173934.3000002</v>
      </c>
    </row>
    <row r="57" spans="1:7" ht="15.75" thickTop="1" x14ac:dyDescent="0.25">
      <c r="A57" s="353"/>
      <c r="B57" s="353"/>
      <c r="C57" s="353"/>
      <c r="D57" s="353"/>
      <c r="E57" s="353"/>
      <c r="F57" s="354"/>
      <c r="G57" s="382"/>
    </row>
    <row r="58" spans="1:7" ht="15" x14ac:dyDescent="0.25">
      <c r="A58" s="383"/>
      <c r="B58" s="383"/>
      <c r="C58" s="383"/>
      <c r="D58" s="383"/>
      <c r="E58" s="383"/>
      <c r="F58" s="384"/>
      <c r="G58" s="385"/>
    </row>
    <row r="59" spans="1:7" ht="15" x14ac:dyDescent="0.25">
      <c r="A59" s="383"/>
      <c r="B59" s="383"/>
      <c r="C59" s="383"/>
      <c r="D59" s="383"/>
      <c r="E59" s="383"/>
      <c r="F59" s="384"/>
      <c r="G59" s="383"/>
    </row>
    <row r="60" spans="1:7" ht="15" x14ac:dyDescent="0.25">
      <c r="A60" s="386" t="s">
        <v>292</v>
      </c>
      <c r="B60" s="386"/>
      <c r="C60" s="386"/>
      <c r="D60" s="387"/>
      <c r="E60" s="387"/>
      <c r="F60" s="384" t="s">
        <v>293</v>
      </c>
      <c r="G60" s="383"/>
    </row>
    <row r="61" spans="1:7" ht="15" x14ac:dyDescent="0.25">
      <c r="A61" s="383"/>
      <c r="B61" s="383"/>
      <c r="C61" s="383"/>
      <c r="D61" s="383"/>
      <c r="E61" s="383"/>
      <c r="F61" s="384"/>
      <c r="G61" s="383"/>
    </row>
    <row r="62" spans="1:7" ht="15" x14ac:dyDescent="0.25">
      <c r="A62" s="383"/>
      <c r="B62" s="383"/>
      <c r="C62" s="383"/>
      <c r="D62" s="383"/>
      <c r="E62" s="383"/>
      <c r="F62" s="384"/>
      <c r="G62" s="383"/>
    </row>
    <row r="63" spans="1:7" ht="14.25" x14ac:dyDescent="0.2">
      <c r="A63" s="388" t="s">
        <v>226</v>
      </c>
      <c r="B63" s="388"/>
      <c r="C63" s="388"/>
      <c r="D63" s="388"/>
      <c r="E63" s="389"/>
      <c r="F63" s="390" t="s">
        <v>67</v>
      </c>
      <c r="G63" s="390"/>
    </row>
    <row r="64" spans="1:7" ht="15" x14ac:dyDescent="0.25">
      <c r="A64" s="391"/>
      <c r="B64" s="392" t="s">
        <v>227</v>
      </c>
      <c r="C64" s="392"/>
      <c r="D64" s="392"/>
      <c r="E64" s="393"/>
      <c r="F64" s="394" t="s">
        <v>69</v>
      </c>
      <c r="G64" s="394"/>
    </row>
  </sheetData>
  <sheetProtection password="E174" sheet="1" objects="1" scenarios="1" selectLockedCells="1" selectUnlockedCells="1"/>
  <mergeCells count="8">
    <mergeCell ref="B64:D64"/>
    <mergeCell ref="F64:G64"/>
    <mergeCell ref="A4:G4"/>
    <mergeCell ref="A5:G5"/>
    <mergeCell ref="A6:G6"/>
    <mergeCell ref="A8:G8"/>
    <mergeCell ref="A63:D63"/>
    <mergeCell ref="F63:G6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IRA UTILIZATION 4TH QTR 2022</vt:lpstr>
      <vt:lpstr>TRUST FUND UTILIZATION 4TH QTR</vt:lpstr>
      <vt:lpstr>UNLIQUIDATED CASH ADVANCES</vt:lpstr>
      <vt:lpstr>CASH FLOW 4TH QTR</vt:lpstr>
      <vt:lpstr>'TRUST FUND UTILIZATION 4TH QTR'!Print_Area</vt:lpstr>
      <vt:lpstr>'IRA UTILIZATION 4TH QTR 2022'!Print_Titles</vt:lpstr>
      <vt:lpstr>'TRUST FUND UTILIZATION 4TH QTR'!Print_Titles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</dc:creator>
  <cp:lastModifiedBy>Tin</cp:lastModifiedBy>
  <dcterms:created xsi:type="dcterms:W3CDTF">2023-03-10T00:48:30Z</dcterms:created>
  <dcterms:modified xsi:type="dcterms:W3CDTF">2023-03-10T01:10:33Z</dcterms:modified>
</cp:coreProperties>
</file>