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1"/>
  </bookViews>
  <sheets>
    <sheet name="IRA UTILIZATION 4TH QTR 2022" sheetId="1" r:id="rId1"/>
    <sheet name="TRUST FUND UTILIZATION 4TH QTR" sheetId="2" r:id="rId2"/>
  </sheets>
  <externalReferences>
    <externalReference r:id="rId3"/>
  </externalReferences>
  <definedNames>
    <definedName name="Excel_BuiltIn_Print_Area_8" localSheetId="0">#REF!</definedName>
    <definedName name="Excel_BuiltIn_Print_Area_8">#REF!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sharedStrings.xml><?xml version="1.0" encoding="utf-8"?>
<sst xmlns="http://schemas.openxmlformats.org/spreadsheetml/2006/main" count="297" uniqueCount="228">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</sst>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11">
    <xf numFmtId="0" fontId="0" fillId="0" borderId="0" xfId="0"/>
    <xf numFmtId="0" fontId="4" fillId="2" borderId="0" xfId="0" applyFont="1" applyFill="1" applyBorder="1" applyAlignment="1">
      <alignment horizontal="center"/>
    </xf>
    <xf numFmtId="0" fontId="0" fillId="2" borderId="0" xfId="0" applyFill="1"/>
    <xf numFmtId="164" fontId="3" fillId="2" borderId="0" xfId="1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center" wrapText="1"/>
    </xf>
    <xf numFmtId="164" fontId="6" fillId="2" borderId="4" xfId="1" applyFont="1" applyFill="1" applyBorder="1" applyAlignment="1">
      <alignment horizontal="center" vertical="top" wrapText="1"/>
    </xf>
    <xf numFmtId="164" fontId="6" fillId="2" borderId="2" xfId="1" applyFont="1" applyFill="1" applyBorder="1" applyAlignment="1">
      <alignment horizontal="center" vertical="top" wrapText="1"/>
    </xf>
    <xf numFmtId="164" fontId="6" fillId="2" borderId="1" xfId="1" applyFont="1" applyFill="1" applyBorder="1" applyAlignment="1">
      <alignment horizontal="center" vertical="top" wrapText="1"/>
    </xf>
    <xf numFmtId="164" fontId="6" fillId="2" borderId="5" xfId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7" fillId="2" borderId="0" xfId="0" applyFont="1" applyFill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top" wrapText="1"/>
    </xf>
    <xf numFmtId="164" fontId="6" fillId="2" borderId="9" xfId="1" applyFont="1" applyFill="1" applyBorder="1" applyAlignment="1">
      <alignment horizontal="center" vertical="top" wrapText="1"/>
    </xf>
    <xf numFmtId="164" fontId="6" fillId="2" borderId="8" xfId="1" applyFont="1" applyFill="1" applyBorder="1" applyAlignment="1">
      <alignment horizontal="center" vertical="top" wrapText="1"/>
    </xf>
    <xf numFmtId="164" fontId="6" fillId="2" borderId="12" xfId="1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center"/>
    </xf>
    <xf numFmtId="164" fontId="3" fillId="2" borderId="0" xfId="1" applyFill="1" applyAlignment="1">
      <alignment vertical="center"/>
    </xf>
    <xf numFmtId="0" fontId="4" fillId="2" borderId="14" xfId="0" applyFont="1" applyFill="1" applyBorder="1" applyAlignment="1"/>
    <xf numFmtId="0" fontId="8" fillId="2" borderId="0" xfId="0" applyFont="1" applyFill="1" applyBorder="1" applyAlignment="1"/>
    <xf numFmtId="0" fontId="9" fillId="2" borderId="15" xfId="0" applyFont="1" applyFill="1" applyBorder="1" applyAlignment="1"/>
    <xf numFmtId="0" fontId="10" fillId="2" borderId="16" xfId="0" applyFont="1" applyFill="1" applyBorder="1" applyAlignment="1">
      <alignment horizontal="center" vertical="center"/>
    </xf>
    <xf numFmtId="164" fontId="10" fillId="2" borderId="17" xfId="1" applyFont="1" applyFill="1" applyBorder="1" applyAlignment="1">
      <alignment vertical="top"/>
    </xf>
    <xf numFmtId="164" fontId="11" fillId="2" borderId="17" xfId="1" applyFont="1" applyFill="1" applyBorder="1" applyAlignment="1">
      <alignment vertical="top"/>
    </xf>
    <xf numFmtId="164" fontId="11" fillId="2" borderId="18" xfId="1" applyFont="1" applyFill="1" applyBorder="1" applyAlignment="1">
      <alignment vertical="top"/>
    </xf>
    <xf numFmtId="164" fontId="11" fillId="2" borderId="19" xfId="1" applyFont="1" applyFill="1" applyBorder="1" applyAlignment="1">
      <alignment vertical="top"/>
    </xf>
    <xf numFmtId="0" fontId="11" fillId="2" borderId="18" xfId="0" applyFont="1" applyFill="1" applyBorder="1" applyAlignment="1">
      <alignment vertical="top"/>
    </xf>
    <xf numFmtId="9" fontId="11" fillId="2" borderId="18" xfId="2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11" fillId="2" borderId="18" xfId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9" fontId="11" fillId="2" borderId="18" xfId="2" applyFont="1" applyFill="1" applyBorder="1" applyAlignment="1">
      <alignment vertical="center"/>
    </xf>
    <xf numFmtId="2" fontId="11" fillId="2" borderId="17" xfId="1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wrapText="1"/>
    </xf>
    <xf numFmtId="164" fontId="10" fillId="2" borderId="20" xfId="1" applyFont="1" applyFill="1" applyBorder="1" applyAlignment="1">
      <alignment vertical="center"/>
    </xf>
    <xf numFmtId="164" fontId="11" fillId="2" borderId="9" xfId="1" applyFont="1" applyFill="1" applyBorder="1" applyAlignment="1">
      <alignment vertical="center"/>
    </xf>
    <xf numFmtId="164" fontId="11" fillId="2" borderId="12" xfId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9" fontId="11" fillId="2" borderId="12" xfId="2" applyFont="1" applyFill="1" applyBorder="1" applyAlignment="1">
      <alignment vertical="center"/>
    </xf>
    <xf numFmtId="164" fontId="11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vertical="top"/>
    </xf>
    <xf numFmtId="164" fontId="13" fillId="2" borderId="0" xfId="1" applyFont="1" applyFill="1" applyBorder="1" applyAlignment="1">
      <alignment vertical="top"/>
    </xf>
    <xf numFmtId="164" fontId="5" fillId="2" borderId="0" xfId="1" applyFont="1" applyFill="1" applyBorder="1" applyAlignment="1">
      <alignment vertical="top"/>
    </xf>
    <xf numFmtId="164" fontId="5" fillId="2" borderId="18" xfId="1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9" fontId="5" fillId="2" borderId="18" xfId="2" applyFont="1" applyFill="1" applyBorder="1" applyAlignment="1">
      <alignment vertical="top"/>
    </xf>
    <xf numFmtId="164" fontId="5" fillId="2" borderId="17" xfId="1" applyFont="1" applyFill="1" applyBorder="1" applyAlignment="1">
      <alignment vertical="top"/>
    </xf>
    <xf numFmtId="0" fontId="4" fillId="2" borderId="22" xfId="0" applyFont="1" applyFill="1" applyBorder="1" applyAlignment="1"/>
    <xf numFmtId="0" fontId="8" fillId="2" borderId="23" xfId="0" applyFont="1" applyFill="1" applyBorder="1" applyAlignment="1"/>
    <xf numFmtId="164" fontId="14" fillId="0" borderId="24" xfId="1" applyFont="1" applyBorder="1" applyAlignment="1"/>
    <xf numFmtId="0" fontId="11" fillId="2" borderId="25" xfId="0" applyFont="1" applyFill="1" applyBorder="1" applyAlignment="1">
      <alignment horizontal="center" vertical="center" wrapText="1"/>
    </xf>
    <xf numFmtId="4" fontId="13" fillId="0" borderId="26" xfId="0" applyNumberFormat="1" applyFont="1" applyBorder="1" applyAlignment="1">
      <alignment vertical="top"/>
    </xf>
    <xf numFmtId="164" fontId="13" fillId="2" borderId="27" xfId="1" applyFont="1" applyFill="1" applyBorder="1" applyAlignment="1" applyProtection="1">
      <alignment horizontal="right" vertical="top"/>
    </xf>
    <xf numFmtId="164" fontId="13" fillId="2" borderId="28" xfId="1" applyFont="1" applyFill="1" applyBorder="1" applyAlignment="1" applyProtection="1">
      <alignment horizontal="right" vertical="top"/>
    </xf>
    <xf numFmtId="0" fontId="5" fillId="2" borderId="28" xfId="0" applyFont="1" applyFill="1" applyBorder="1" applyAlignment="1">
      <alignment vertical="top"/>
    </xf>
    <xf numFmtId="9" fontId="5" fillId="2" borderId="28" xfId="2" applyFont="1" applyFill="1" applyBorder="1" applyAlignment="1">
      <alignment vertical="top"/>
    </xf>
    <xf numFmtId="164" fontId="10" fillId="2" borderId="25" xfId="1" applyFont="1" applyFill="1" applyBorder="1" applyAlignment="1" applyProtection="1">
      <alignment horizontal="right" vertical="top"/>
    </xf>
    <xf numFmtId="0" fontId="11" fillId="0" borderId="15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 wrapText="1"/>
    </xf>
    <xf numFmtId="4" fontId="10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3" fillId="2" borderId="0" xfId="1" applyFill="1" applyAlignment="1">
      <alignment vertical="top"/>
    </xf>
    <xf numFmtId="0" fontId="11" fillId="0" borderId="15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/>
    </xf>
    <xf numFmtId="164" fontId="11" fillId="2" borderId="17" xfId="1" applyFont="1" applyFill="1" applyBorder="1" applyAlignment="1">
      <alignment vertical="center"/>
    </xf>
    <xf numFmtId="164" fontId="11" fillId="2" borderId="19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/>
    </xf>
    <xf numFmtId="0" fontId="8" fillId="0" borderId="0" xfId="0" applyFont="1" applyFill="1" applyBorder="1"/>
    <xf numFmtId="0" fontId="9" fillId="2" borderId="15" xfId="0" applyFont="1" applyFill="1" applyBorder="1" applyAlignment="1">
      <alignment vertical="top"/>
    </xf>
    <xf numFmtId="164" fontId="11" fillId="2" borderId="7" xfId="1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164" fontId="11" fillId="2" borderId="6" xfId="1" applyFont="1" applyFill="1" applyBorder="1" applyAlignment="1">
      <alignment vertical="top"/>
    </xf>
    <xf numFmtId="2" fontId="11" fillId="2" borderId="17" xfId="1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4" fontId="10" fillId="0" borderId="20" xfId="0" applyNumberFormat="1" applyFont="1" applyBorder="1" applyAlignment="1">
      <alignment vertical="top"/>
    </xf>
    <xf numFmtId="164" fontId="11" fillId="2" borderId="12" xfId="1" applyFont="1" applyFill="1" applyBorder="1" applyAlignment="1">
      <alignment vertical="top"/>
    </xf>
    <xf numFmtId="164" fontId="11" fillId="2" borderId="20" xfId="1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9" fontId="11" fillId="2" borderId="12" xfId="2" applyFont="1" applyFill="1" applyBorder="1" applyAlignment="1">
      <alignment vertical="top"/>
    </xf>
    <xf numFmtId="2" fontId="11" fillId="2" borderId="12" xfId="1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4" fontId="13" fillId="0" borderId="0" xfId="0" applyNumberFormat="1" applyFont="1" applyBorder="1" applyAlignment="1">
      <alignment vertical="top"/>
    </xf>
    <xf numFmtId="2" fontId="5" fillId="2" borderId="17" xfId="1" applyNumberFormat="1" applyFont="1" applyFill="1" applyBorder="1" applyAlignment="1">
      <alignment vertical="top"/>
    </xf>
    <xf numFmtId="0" fontId="4" fillId="2" borderId="22" xfId="0" applyFont="1" applyFill="1" applyBorder="1" applyAlignment="1">
      <alignment vertical="top"/>
    </xf>
    <xf numFmtId="0" fontId="4" fillId="2" borderId="23" xfId="0" applyFont="1" applyFill="1" applyBorder="1" applyAlignment="1">
      <alignment vertical="top"/>
    </xf>
    <xf numFmtId="0" fontId="2" fillId="0" borderId="23" xfId="0" applyFont="1" applyBorder="1" applyAlignment="1">
      <alignment vertical="top"/>
    </xf>
    <xf numFmtId="0" fontId="9" fillId="2" borderId="24" xfId="0" applyFont="1" applyFill="1" applyBorder="1" applyAlignment="1">
      <alignment vertical="top"/>
    </xf>
    <xf numFmtId="0" fontId="10" fillId="0" borderId="25" xfId="0" applyFont="1" applyFill="1" applyBorder="1" applyAlignment="1">
      <alignment vertical="top" wrapText="1"/>
    </xf>
    <xf numFmtId="4" fontId="13" fillId="0" borderId="23" xfId="0" applyNumberFormat="1" applyFont="1" applyBorder="1" applyAlignment="1">
      <alignment vertical="top"/>
    </xf>
    <xf numFmtId="164" fontId="11" fillId="2" borderId="28" xfId="1" applyFont="1" applyFill="1" applyBorder="1" applyAlignment="1">
      <alignment vertical="top"/>
    </xf>
    <xf numFmtId="164" fontId="11" fillId="2" borderId="26" xfId="1" applyFont="1" applyFill="1" applyBorder="1" applyAlignment="1">
      <alignment vertical="top"/>
    </xf>
    <xf numFmtId="0" fontId="11" fillId="2" borderId="28" xfId="0" applyFont="1" applyFill="1" applyBorder="1" applyAlignment="1">
      <alignment vertical="top"/>
    </xf>
    <xf numFmtId="9" fontId="11" fillId="2" borderId="28" xfId="2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12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0" fillId="0" borderId="1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4" fontId="10" fillId="0" borderId="20" xfId="0" applyNumberFormat="1" applyFont="1" applyBorder="1" applyAlignment="1">
      <alignment vertical="center"/>
    </xf>
    <xf numFmtId="164" fontId="11" fillId="2" borderId="20" xfId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4" fontId="13" fillId="0" borderId="18" xfId="0" applyNumberFormat="1" applyFont="1" applyBorder="1" applyAlignment="1">
      <alignment vertical="top"/>
    </xf>
    <xf numFmtId="4" fontId="13" fillId="0" borderId="13" xfId="0" applyNumberFormat="1" applyFont="1" applyBorder="1" applyAlignment="1">
      <alignment vertical="top"/>
    </xf>
    <xf numFmtId="9" fontId="5" fillId="2" borderId="13" xfId="2" applyFont="1" applyFill="1" applyBorder="1" applyAlignment="1">
      <alignment vertical="top"/>
    </xf>
    <xf numFmtId="164" fontId="5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2" fillId="0" borderId="8" xfId="0" applyFont="1" applyBorder="1" applyAlignment="1"/>
    <xf numFmtId="0" fontId="4" fillId="0" borderId="9" xfId="0" applyFont="1" applyBorder="1" applyAlignment="1">
      <alignment vertical="center"/>
    </xf>
    <xf numFmtId="0" fontId="11" fillId="0" borderId="10" xfId="0" applyFont="1" applyFill="1" applyBorder="1" applyAlignment="1">
      <alignment vertical="top"/>
    </xf>
    <xf numFmtId="0" fontId="10" fillId="0" borderId="21" xfId="0" applyFont="1" applyFill="1" applyBorder="1" applyAlignment="1">
      <alignment vertical="top" wrapText="1"/>
    </xf>
    <xf numFmtId="10" fontId="5" fillId="2" borderId="13" xfId="1" applyNumberFormat="1" applyFont="1" applyFill="1" applyBorder="1" applyAlignment="1">
      <alignment vertical="top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" fontId="10" fillId="0" borderId="30" xfId="0" applyNumberFormat="1" applyFont="1" applyBorder="1" applyAlignment="1">
      <alignment vertical="center"/>
    </xf>
    <xf numFmtId="164" fontId="11" fillId="2" borderId="13" xfId="1" applyFont="1" applyFill="1" applyBorder="1" applyAlignment="1">
      <alignment vertical="center"/>
    </xf>
    <xf numFmtId="164" fontId="11" fillId="2" borderId="6" xfId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9" fontId="11" fillId="2" borderId="13" xfId="2" applyFont="1" applyFill="1" applyBorder="1" applyAlignment="1">
      <alignment vertical="center"/>
    </xf>
    <xf numFmtId="164" fontId="11" fillId="2" borderId="7" xfId="1" applyFont="1" applyFill="1" applyBorder="1" applyAlignment="1">
      <alignment vertical="center"/>
    </xf>
    <xf numFmtId="0" fontId="4" fillId="0" borderId="0" xfId="0" applyFont="1" applyFill="1" applyBorder="1"/>
    <xf numFmtId="0" fontId="4" fillId="2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17" fontId="11" fillId="2" borderId="18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top"/>
    </xf>
    <xf numFmtId="0" fontId="11" fillId="2" borderId="18" xfId="0" applyFont="1" applyFill="1" applyBorder="1" applyAlignment="1">
      <alignment horizontal="center" vertical="top"/>
    </xf>
    <xf numFmtId="165" fontId="11" fillId="2" borderId="1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top"/>
    </xf>
    <xf numFmtId="0" fontId="4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vertical="top"/>
    </xf>
    <xf numFmtId="4" fontId="13" fillId="0" borderId="9" xfId="0" applyNumberFormat="1" applyFont="1" applyBorder="1" applyAlignment="1">
      <alignment vertical="top"/>
    </xf>
    <xf numFmtId="164" fontId="5" fillId="2" borderId="21" xfId="1" applyFont="1" applyFill="1" applyBorder="1" applyAlignment="1">
      <alignment vertical="center"/>
    </xf>
    <xf numFmtId="0" fontId="2" fillId="0" borderId="6" xfId="0" applyFont="1" applyBorder="1" applyAlignment="1"/>
    <xf numFmtId="0" fontId="4" fillId="0" borderId="20" xfId="0" applyFont="1" applyBorder="1" applyAlignment="1">
      <alignment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164" fontId="19" fillId="2" borderId="0" xfId="1" applyFont="1" applyFill="1" applyBorder="1" applyAlignment="1">
      <alignment horizontal="right" vertical="top"/>
    </xf>
    <xf numFmtId="164" fontId="19" fillId="2" borderId="0" xfId="1" applyFont="1" applyFill="1" applyBorder="1" applyAlignment="1" applyProtection="1">
      <alignment horizontal="right" vertical="top"/>
    </xf>
    <xf numFmtId="164" fontId="20" fillId="2" borderId="0" xfId="1" applyFont="1" applyFill="1" applyBorder="1" applyAlignment="1">
      <alignment vertical="top"/>
    </xf>
    <xf numFmtId="164" fontId="20" fillId="2" borderId="0" xfId="1" applyFont="1" applyFill="1" applyBorder="1" applyAlignment="1">
      <alignment horizontal="right" vertical="top"/>
    </xf>
    <xf numFmtId="164" fontId="3" fillId="2" borderId="0" xfId="1" applyFill="1" applyBorder="1"/>
    <xf numFmtId="0" fontId="21" fillId="2" borderId="0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21" fillId="2" borderId="0" xfId="0" applyFont="1" applyFill="1" applyBorder="1" applyAlignment="1">
      <alignment horizontal="center" vertical="top"/>
    </xf>
    <xf numFmtId="0" fontId="21" fillId="2" borderId="0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21" fillId="2" borderId="0" xfId="0" applyFont="1" applyFill="1" applyBorder="1" applyAlignment="1"/>
    <xf numFmtId="164" fontId="20" fillId="2" borderId="0" xfId="1" applyFont="1" applyFill="1" applyAlignment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1" applyFont="1" applyFill="1" applyBorder="1" applyAlignment="1">
      <alignment vertical="top"/>
    </xf>
    <xf numFmtId="164" fontId="14" fillId="2" borderId="0" xfId="1" applyFont="1" applyFill="1" applyBorder="1" applyAlignment="1">
      <alignment vertical="top"/>
    </xf>
    <xf numFmtId="164" fontId="7" fillId="2" borderId="0" xfId="1" applyFont="1" applyFill="1" applyBorder="1" applyAlignment="1"/>
    <xf numFmtId="0" fontId="8" fillId="2" borderId="0" xfId="0" applyFont="1" applyFill="1" applyBorder="1" applyAlignment="1">
      <alignment horizontal="center"/>
    </xf>
    <xf numFmtId="164" fontId="8" fillId="2" borderId="0" xfId="1" applyFont="1" applyFill="1" applyBorder="1" applyAlignment="1">
      <alignment horizontal="center" vertical="top"/>
    </xf>
    <xf numFmtId="164" fontId="3" fillId="2" borderId="0" xfId="1" applyFont="1" applyFill="1" applyBorder="1" applyAlignment="1"/>
    <xf numFmtId="9" fontId="3" fillId="2" borderId="0" xfId="2" applyFill="1"/>
    <xf numFmtId="164" fontId="19" fillId="2" borderId="0" xfId="1" applyFont="1" applyFill="1" applyAlignment="1">
      <alignment vertical="top"/>
    </xf>
    <xf numFmtId="0" fontId="22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top"/>
    </xf>
    <xf numFmtId="164" fontId="22" fillId="2" borderId="0" xfId="1" applyFont="1" applyFill="1" applyBorder="1" applyAlignment="1">
      <alignment horizontal="right" vertical="top"/>
    </xf>
    <xf numFmtId="164" fontId="22" fillId="2" borderId="0" xfId="1" applyFont="1" applyFill="1" applyBorder="1" applyAlignment="1">
      <alignment vertical="top"/>
    </xf>
    <xf numFmtId="164" fontId="22" fillId="2" borderId="0" xfId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2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164" fontId="22" fillId="2" borderId="0" xfId="1" applyFont="1" applyFill="1" applyAlignment="1">
      <alignment horizontal="right" vertical="top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10" fontId="24" fillId="0" borderId="0" xfId="4" applyNumberFormat="1" applyFont="1" applyFill="1" applyAlignment="1">
      <alignment vertical="center"/>
    </xf>
    <xf numFmtId="43" fontId="24" fillId="0" borderId="0" xfId="5" applyFont="1" applyFill="1" applyAlignment="1">
      <alignment vertical="center"/>
    </xf>
    <xf numFmtId="0" fontId="25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2" fillId="0" borderId="5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8" fillId="0" borderId="12" xfId="3" applyFont="1" applyFill="1" applyBorder="1" applyAlignment="1">
      <alignment horizontal="center" vertical="center" wrapText="1"/>
    </xf>
    <xf numFmtId="10" fontId="2" fillId="0" borderId="13" xfId="4" applyNumberFormat="1" applyFont="1" applyFill="1" applyBorder="1" applyAlignment="1">
      <alignment horizontal="center" vertical="center" wrapText="1"/>
    </xf>
    <xf numFmtId="43" fontId="2" fillId="0" borderId="13" xfId="5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left" vertical="center" wrapText="1"/>
    </xf>
    <xf numFmtId="0" fontId="1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1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43" fontId="24" fillId="3" borderId="0" xfId="5" applyFont="1" applyFill="1" applyAlignment="1">
      <alignment vertical="center"/>
    </xf>
    <xf numFmtId="43" fontId="24" fillId="0" borderId="0" xfId="3" applyNumberFormat="1" applyFont="1" applyFill="1" applyAlignment="1">
      <alignment vertical="center"/>
    </xf>
    <xf numFmtId="0" fontId="1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1" fillId="0" borderId="13" xfId="3" applyNumberFormat="1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 wrapText="1"/>
    </xf>
    <xf numFmtId="15" fontId="1" fillId="0" borderId="13" xfId="3" quotePrefix="1" applyNumberFormat="1" applyFont="1" applyFill="1" applyBorder="1" applyAlignment="1">
      <alignment horizontal="center" vertical="center"/>
    </xf>
    <xf numFmtId="15" fontId="1" fillId="0" borderId="13" xfId="3" applyNumberFormat="1" applyFont="1" applyFill="1" applyBorder="1" applyAlignment="1">
      <alignment horizontal="center" vertical="center" wrapText="1"/>
    </xf>
    <xf numFmtId="49" fontId="1" fillId="0" borderId="13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1" fillId="0" borderId="12" xfId="3" applyNumberFormat="1" applyFont="1" applyFill="1" applyBorder="1" applyAlignment="1">
      <alignment horizontal="center" vertical="center" wrapText="1"/>
    </xf>
    <xf numFmtId="49" fontId="1" fillId="0" borderId="12" xfId="3" applyNumberFormat="1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left" vertical="center"/>
    </xf>
    <xf numFmtId="0" fontId="1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1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1" fillId="0" borderId="18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1" fillId="0" borderId="5" xfId="3" applyNumberFormat="1" applyFont="1" applyFill="1" applyBorder="1" applyAlignment="1">
      <alignment horizontal="center" vertical="center"/>
    </xf>
    <xf numFmtId="0" fontId="1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2" fillId="0" borderId="13" xfId="3" applyFont="1" applyFill="1" applyBorder="1" applyAlignment="1">
      <alignment vertical="center" wrapText="1"/>
    </xf>
    <xf numFmtId="0" fontId="1" fillId="0" borderId="5" xfId="3" applyFont="1" applyFill="1" applyBorder="1" applyAlignment="1">
      <alignment horizontal="left" vertical="center"/>
    </xf>
    <xf numFmtId="0" fontId="1" fillId="0" borderId="17" xfId="3" applyFont="1" applyFill="1" applyBorder="1" applyAlignment="1">
      <alignment horizontal="center" vertical="center"/>
    </xf>
    <xf numFmtId="10" fontId="0" fillId="0" borderId="5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left" vertical="center" wrapText="1"/>
    </xf>
    <xf numFmtId="0" fontId="24" fillId="0" borderId="13" xfId="3" applyFont="1" applyFill="1" applyBorder="1" applyAlignment="1">
      <alignment vertical="center"/>
    </xf>
    <xf numFmtId="0" fontId="1" fillId="0" borderId="13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left" vertical="center" wrapText="1"/>
    </xf>
    <xf numFmtId="2" fontId="1" fillId="0" borderId="5" xfId="3" applyNumberFormat="1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left" vertical="center" wrapText="1"/>
    </xf>
    <xf numFmtId="14" fontId="1" fillId="0" borderId="18" xfId="3" applyNumberFormat="1" applyFont="1" applyFill="1" applyBorder="1" applyAlignment="1">
      <alignment vertical="center"/>
    </xf>
    <xf numFmtId="2" fontId="1" fillId="0" borderId="18" xfId="3" applyNumberFormat="1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left" vertical="center" wrapText="1"/>
    </xf>
    <xf numFmtId="10" fontId="0" fillId="0" borderId="12" xfId="4" applyNumberFormat="1" applyFont="1" applyFill="1" applyBorder="1" applyAlignment="1">
      <alignment vertical="center"/>
    </xf>
    <xf numFmtId="2" fontId="1" fillId="0" borderId="12" xfId="3" applyNumberFormat="1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left"/>
    </xf>
    <xf numFmtId="0" fontId="30" fillId="0" borderId="13" xfId="3" applyFont="1" applyFill="1" applyBorder="1" applyAlignment="1">
      <alignment horizontal="left" wrapText="1"/>
    </xf>
    <xf numFmtId="49" fontId="1" fillId="0" borderId="13" xfId="3" quotePrefix="1" applyNumberFormat="1" applyFont="1" applyFill="1" applyBorder="1" applyAlignment="1">
      <alignment horizontal="center" vertical="center" wrapText="1"/>
    </xf>
    <xf numFmtId="0" fontId="29" fillId="0" borderId="13" xfId="3" applyFont="1" applyFill="1" applyBorder="1" applyAlignment="1">
      <alignment horizontal="left" wrapText="1"/>
    </xf>
    <xf numFmtId="0" fontId="1" fillId="0" borderId="5" xfId="3" applyFont="1" applyFill="1" applyBorder="1" applyAlignment="1">
      <alignment vertical="center" wrapText="1"/>
    </xf>
    <xf numFmtId="17" fontId="1" fillId="0" borderId="13" xfId="3" quotePrefix="1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1" fillId="0" borderId="0" xfId="3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 wrapText="1"/>
    </xf>
    <xf numFmtId="0" fontId="2" fillId="0" borderId="9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1" fillId="0" borderId="32" xfId="3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vertical="center"/>
    </xf>
  </cellXfs>
  <cellStyles count="7">
    <cellStyle name="Comma" xfId="1" builtinId="3"/>
    <cellStyle name="Comma 2" xfId="5"/>
    <cellStyle name="Normal" xfId="0" builtinId="0"/>
    <cellStyle name="Normal 2" xfId="3"/>
    <cellStyle name="Normal 2 2" xfId="6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%20FILES\FDPP%202023\IRA%20UTILIZATION%204TH%20QTR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tr"/>
      <sheetName val="2nd qtr"/>
      <sheetName val="CURRENT 2022"/>
      <sheetName val="CONTINUING 2021"/>
      <sheetName val="CONTINUING 2020"/>
      <sheetName val="CONTINUING 2019"/>
      <sheetName val="CONTINUING 201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210" customWidth="1"/>
    <col min="2" max="2" width="4.42578125" style="210" customWidth="1"/>
    <col min="3" max="3" width="3.28515625" style="210" customWidth="1"/>
    <col min="4" max="4" width="35.5703125" style="210" customWidth="1"/>
    <col min="5" max="5" width="12.85546875" style="213" customWidth="1"/>
    <col min="6" max="6" width="19" style="214" customWidth="1"/>
    <col min="7" max="7" width="13.7109375" style="208" hidden="1" customWidth="1"/>
    <col min="8" max="8" width="11.7109375" style="208" hidden="1" customWidth="1"/>
    <col min="9" max="9" width="12.140625" style="208" hidden="1" customWidth="1"/>
    <col min="10" max="11" width="13.42578125" style="208" hidden="1" customWidth="1"/>
    <col min="12" max="13" width="13.5703125" style="208" hidden="1" customWidth="1"/>
    <col min="14" max="14" width="13.7109375" style="208" hidden="1" customWidth="1"/>
    <col min="15" max="15" width="13.5703125" style="208" hidden="1" customWidth="1"/>
    <col min="16" max="16" width="13.28515625" style="208" hidden="1" customWidth="1"/>
    <col min="17" max="17" width="13.42578125" style="208" hidden="1" customWidth="1"/>
    <col min="18" max="18" width="12.5703125" style="208" hidden="1" customWidth="1"/>
    <col min="19" max="19" width="10.7109375" style="191" customWidth="1"/>
    <col min="20" max="20" width="16.140625" style="209" customWidth="1"/>
    <col min="21" max="21" width="14.5703125" style="209" customWidth="1"/>
    <col min="22" max="22" width="18.28515625" style="191" customWidth="1"/>
    <col min="23" max="23" width="13.5703125" style="209" customWidth="1"/>
    <col min="24" max="24" width="14" style="209" customWidth="1"/>
    <col min="25" max="25" width="4" style="2" customWidth="1"/>
    <col min="26" max="26" width="21" style="3" customWidth="1"/>
    <col min="27" max="27" width="23.140625" style="3" customWidth="1"/>
    <col min="28" max="28" width="16.5703125" style="2" customWidth="1"/>
    <col min="29" max="16384" width="9.140625" style="2"/>
  </cols>
  <sheetData>
    <row r="1" spans="1:27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ht="18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5" spans="1:27" s="17" customFormat="1" ht="12.75" customHeight="1" x14ac:dyDescent="0.2">
      <c r="A5" s="4" t="s">
        <v>3</v>
      </c>
      <c r="B5" s="5"/>
      <c r="C5" s="5"/>
      <c r="D5" s="6"/>
      <c r="E5" s="7" t="s">
        <v>4</v>
      </c>
      <c r="F5" s="8" t="s">
        <v>5</v>
      </c>
      <c r="G5" s="9" t="s">
        <v>6</v>
      </c>
      <c r="H5" s="9" t="s">
        <v>7</v>
      </c>
      <c r="I5" s="9" t="s">
        <v>8</v>
      </c>
      <c r="J5" s="10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17</v>
      </c>
      <c r="S5" s="12" t="s">
        <v>18</v>
      </c>
      <c r="T5" s="13" t="s">
        <v>19</v>
      </c>
      <c r="U5" s="14" t="s">
        <v>20</v>
      </c>
      <c r="V5" s="15"/>
      <c r="W5" s="16" t="s">
        <v>21</v>
      </c>
      <c r="X5" s="16" t="s">
        <v>22</v>
      </c>
      <c r="Z5" s="3"/>
      <c r="AA5" s="3"/>
    </row>
    <row r="6" spans="1:27" s="31" customFormat="1" ht="39.75" customHeight="1" x14ac:dyDescent="0.2">
      <c r="A6" s="18"/>
      <c r="B6" s="19"/>
      <c r="C6" s="19"/>
      <c r="D6" s="20"/>
      <c r="E6" s="21"/>
      <c r="F6" s="22"/>
      <c r="G6" s="23"/>
      <c r="H6" s="23"/>
      <c r="I6" s="23"/>
      <c r="J6" s="24"/>
      <c r="K6" s="25"/>
      <c r="L6" s="25"/>
      <c r="M6" s="25"/>
      <c r="N6" s="25"/>
      <c r="O6" s="25"/>
      <c r="P6" s="25"/>
      <c r="Q6" s="25"/>
      <c r="R6" s="25"/>
      <c r="S6" s="26"/>
      <c r="T6" s="27"/>
      <c r="U6" s="28" t="s">
        <v>23</v>
      </c>
      <c r="V6" s="29" t="s">
        <v>24</v>
      </c>
      <c r="W6" s="30"/>
      <c r="X6" s="30"/>
      <c r="Z6" s="32"/>
      <c r="AA6" s="32"/>
    </row>
    <row r="7" spans="1:27" ht="18" x14ac:dyDescent="0.25">
      <c r="A7" s="33" t="s">
        <v>25</v>
      </c>
      <c r="B7" s="34"/>
      <c r="C7" s="34"/>
      <c r="D7" s="35"/>
      <c r="E7" s="36"/>
      <c r="F7" s="37"/>
      <c r="G7" s="38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39"/>
      <c r="T7" s="41"/>
      <c r="U7" s="42"/>
      <c r="V7" s="39"/>
      <c r="W7" s="41"/>
      <c r="X7" s="41"/>
    </row>
    <row r="8" spans="1:27" ht="38.25" customHeight="1" x14ac:dyDescent="0.25">
      <c r="A8" s="33"/>
      <c r="B8" s="43" t="s">
        <v>26</v>
      </c>
      <c r="C8" s="43"/>
      <c r="D8" s="44"/>
      <c r="E8" s="45" t="s">
        <v>27</v>
      </c>
      <c r="F8" s="46">
        <v>10000000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49" t="s">
        <v>28</v>
      </c>
      <c r="U8" s="50">
        <f t="shared" ref="U8:U9" si="0">V8/F8</f>
        <v>0</v>
      </c>
      <c r="V8" s="51">
        <v>0</v>
      </c>
      <c r="W8" s="41"/>
      <c r="X8" s="41"/>
    </row>
    <row r="9" spans="1:27" s="62" customFormat="1" ht="39" customHeight="1" x14ac:dyDescent="0.2">
      <c r="A9" s="52"/>
      <c r="B9" s="53" t="s">
        <v>29</v>
      </c>
      <c r="C9" s="53"/>
      <c r="D9" s="54"/>
      <c r="E9" s="55" t="s">
        <v>27</v>
      </c>
      <c r="F9" s="56">
        <v>20000000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  <c r="T9" s="59" t="s">
        <v>28</v>
      </c>
      <c r="U9" s="60">
        <f t="shared" si="0"/>
        <v>4.5108250000000003E-2</v>
      </c>
      <c r="V9" s="61">
        <v>902165</v>
      </c>
      <c r="W9" s="59"/>
      <c r="X9" s="59"/>
      <c r="Z9" s="32"/>
      <c r="AA9" s="32"/>
    </row>
    <row r="10" spans="1:27" ht="18" x14ac:dyDescent="0.25">
      <c r="A10" s="33"/>
      <c r="B10" s="63" t="s">
        <v>30</v>
      </c>
      <c r="C10" s="34"/>
      <c r="D10" s="35"/>
      <c r="E10" s="45"/>
      <c r="F10" s="64">
        <f>SUM(F8:F9)</f>
        <v>30000000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/>
      <c r="T10" s="67"/>
      <c r="U10" s="68"/>
      <c r="V10" s="69">
        <f>SUM(V8:V9)</f>
        <v>902165</v>
      </c>
      <c r="W10" s="67"/>
      <c r="X10" s="67"/>
    </row>
    <row r="11" spans="1:27" ht="18.75" thickBot="1" x14ac:dyDescent="0.3">
      <c r="A11" s="70"/>
      <c r="B11" s="71"/>
      <c r="C11" s="71"/>
      <c r="D11" s="72"/>
      <c r="E11" s="73"/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7"/>
      <c r="U11" s="78"/>
      <c r="V11" s="79"/>
      <c r="W11" s="77"/>
      <c r="X11" s="77"/>
    </row>
    <row r="12" spans="1:27" s="83" customFormat="1" ht="20.100000000000001" customHeight="1" x14ac:dyDescent="0.25">
      <c r="A12" s="33" t="s">
        <v>31</v>
      </c>
      <c r="B12" s="34"/>
      <c r="C12" s="34"/>
      <c r="D12" s="80"/>
      <c r="E12" s="81"/>
      <c r="F12" s="82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39"/>
      <c r="T12" s="41"/>
      <c r="U12" s="42"/>
      <c r="V12" s="38"/>
      <c r="W12" s="41"/>
      <c r="X12" s="41"/>
      <c r="Z12" s="84"/>
      <c r="AA12" s="84"/>
    </row>
    <row r="13" spans="1:27" s="62" customFormat="1" ht="19.5" customHeight="1" x14ac:dyDescent="0.2">
      <c r="A13" s="52"/>
      <c r="B13" s="53" t="s">
        <v>32</v>
      </c>
      <c r="C13" s="53"/>
      <c r="D13" s="85"/>
      <c r="E13" s="86" t="s">
        <v>33</v>
      </c>
      <c r="F13" s="87">
        <v>40261034.799999997</v>
      </c>
      <c r="G13" s="8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89"/>
      <c r="S13" s="48"/>
      <c r="T13" s="49" t="s">
        <v>28</v>
      </c>
      <c r="U13" s="50">
        <f t="shared" ref="U13:U22" si="1">V13/F13</f>
        <v>0</v>
      </c>
      <c r="V13" s="51">
        <v>0</v>
      </c>
      <c r="W13" s="49"/>
      <c r="X13" s="90" t="s">
        <v>34</v>
      </c>
      <c r="Z13" s="32"/>
      <c r="AA13" s="32"/>
    </row>
    <row r="14" spans="1:27" s="83" customFormat="1" ht="16.5" customHeight="1" x14ac:dyDescent="0.25">
      <c r="A14" s="91"/>
      <c r="B14" s="92" t="s">
        <v>35</v>
      </c>
      <c r="C14" s="92"/>
      <c r="D14" s="93"/>
      <c r="E14" s="86" t="s">
        <v>33</v>
      </c>
      <c r="F14" s="82">
        <v>500000</v>
      </c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6"/>
      <c r="S14" s="39"/>
      <c r="T14" s="41" t="s">
        <v>28</v>
      </c>
      <c r="U14" s="42">
        <f t="shared" si="1"/>
        <v>0</v>
      </c>
      <c r="V14" s="97">
        <v>0</v>
      </c>
      <c r="W14" s="41"/>
      <c r="X14" s="41"/>
      <c r="Z14" s="84"/>
      <c r="AA14" s="84"/>
    </row>
    <row r="15" spans="1:27" s="83" customFormat="1" ht="38.25" customHeight="1" x14ac:dyDescent="0.25">
      <c r="A15" s="91"/>
      <c r="B15" s="98" t="s">
        <v>36</v>
      </c>
      <c r="C15" s="98"/>
      <c r="D15" s="99"/>
      <c r="E15" s="100" t="s">
        <v>37</v>
      </c>
      <c r="F15" s="82">
        <v>20000000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39"/>
      <c r="T15" s="41" t="s">
        <v>28</v>
      </c>
      <c r="U15" s="42">
        <f t="shared" si="1"/>
        <v>0</v>
      </c>
      <c r="V15" s="97">
        <v>0</v>
      </c>
      <c r="W15" s="41"/>
      <c r="X15" s="41"/>
      <c r="Z15" s="84"/>
      <c r="AA15" s="84"/>
    </row>
    <row r="16" spans="1:27" s="83" customFormat="1" ht="19.5" customHeight="1" x14ac:dyDescent="0.25">
      <c r="A16" s="91"/>
      <c r="B16" s="92" t="s">
        <v>38</v>
      </c>
      <c r="C16" s="92"/>
      <c r="D16" s="93"/>
      <c r="E16" s="86" t="s">
        <v>33</v>
      </c>
      <c r="F16" s="82">
        <v>2000000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39"/>
      <c r="T16" s="41" t="s">
        <v>28</v>
      </c>
      <c r="U16" s="42">
        <f t="shared" si="1"/>
        <v>0</v>
      </c>
      <c r="V16" s="97">
        <v>0</v>
      </c>
      <c r="W16" s="41"/>
      <c r="X16" s="41"/>
      <c r="Z16" s="84"/>
      <c r="AA16" s="84"/>
    </row>
    <row r="17" spans="1:27" s="83" customFormat="1" ht="19.5" customHeight="1" x14ac:dyDescent="0.25">
      <c r="A17" s="91"/>
      <c r="B17" s="92" t="s">
        <v>39</v>
      </c>
      <c r="C17" s="92"/>
      <c r="D17" s="93"/>
      <c r="E17" s="86" t="s">
        <v>33</v>
      </c>
      <c r="F17" s="82">
        <v>5000000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39"/>
      <c r="T17" s="41" t="s">
        <v>28</v>
      </c>
      <c r="U17" s="42">
        <f t="shared" si="1"/>
        <v>0</v>
      </c>
      <c r="V17" s="97">
        <v>0</v>
      </c>
      <c r="W17" s="41"/>
      <c r="X17" s="41"/>
      <c r="Z17" s="84"/>
      <c r="AA17" s="84"/>
    </row>
    <row r="18" spans="1:27" s="83" customFormat="1" ht="19.5" customHeight="1" x14ac:dyDescent="0.2">
      <c r="A18" s="91"/>
      <c r="B18" s="43" t="s">
        <v>40</v>
      </c>
      <c r="C18" s="43"/>
      <c r="D18" s="44"/>
      <c r="E18" s="86" t="s">
        <v>33</v>
      </c>
      <c r="F18" s="82">
        <v>2000000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39"/>
      <c r="T18" s="41" t="s">
        <v>28</v>
      </c>
      <c r="U18" s="42">
        <f t="shared" si="1"/>
        <v>0</v>
      </c>
      <c r="V18" s="97">
        <v>0</v>
      </c>
      <c r="W18" s="41"/>
      <c r="X18" s="41"/>
      <c r="Z18" s="84"/>
      <c r="AA18" s="84"/>
    </row>
    <row r="19" spans="1:27" s="83" customFormat="1" ht="19.5" customHeight="1" x14ac:dyDescent="0.25">
      <c r="A19" s="91"/>
      <c r="B19" s="92" t="s">
        <v>41</v>
      </c>
      <c r="C19" s="92"/>
      <c r="D19" s="93"/>
      <c r="E19" s="86" t="s">
        <v>33</v>
      </c>
      <c r="F19" s="82">
        <v>5000000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39"/>
      <c r="T19" s="41" t="s">
        <v>28</v>
      </c>
      <c r="U19" s="42">
        <f t="shared" si="1"/>
        <v>0</v>
      </c>
      <c r="V19" s="97">
        <v>0</v>
      </c>
      <c r="W19" s="41"/>
      <c r="X19" s="41"/>
      <c r="Z19" s="84"/>
      <c r="AA19" s="84"/>
    </row>
    <row r="20" spans="1:27" s="83" customFormat="1" ht="19.5" customHeight="1" x14ac:dyDescent="0.25">
      <c r="A20" s="91"/>
      <c r="B20" s="92" t="s">
        <v>42</v>
      </c>
      <c r="C20" s="92"/>
      <c r="D20" s="93"/>
      <c r="E20" s="101"/>
      <c r="F20" s="82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39"/>
      <c r="T20" s="41" t="s">
        <v>28</v>
      </c>
      <c r="U20" s="42"/>
      <c r="V20" s="97">
        <v>0</v>
      </c>
      <c r="W20" s="41"/>
      <c r="X20" s="41"/>
      <c r="Z20" s="84"/>
      <c r="AA20" s="84"/>
    </row>
    <row r="21" spans="1:27" s="83" customFormat="1" ht="19.5" customHeight="1" x14ac:dyDescent="0.25">
      <c r="A21" s="91"/>
      <c r="B21" s="102" t="s">
        <v>43</v>
      </c>
      <c r="C21" s="92"/>
      <c r="D21" s="93"/>
      <c r="E21" s="101" t="s">
        <v>44</v>
      </c>
      <c r="F21" s="82">
        <v>5000000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39"/>
      <c r="T21" s="41" t="s">
        <v>28</v>
      </c>
      <c r="U21" s="42">
        <f t="shared" si="1"/>
        <v>0</v>
      </c>
      <c r="V21" s="97">
        <v>0</v>
      </c>
      <c r="W21" s="41"/>
      <c r="X21" s="41"/>
      <c r="Z21" s="84"/>
      <c r="AA21" s="84"/>
    </row>
    <row r="22" spans="1:27" s="83" customFormat="1" ht="19.5" customHeight="1" x14ac:dyDescent="0.25">
      <c r="A22" s="91"/>
      <c r="B22" s="102" t="s">
        <v>45</v>
      </c>
      <c r="C22" s="92"/>
      <c r="D22" s="93"/>
      <c r="E22" s="101" t="s">
        <v>44</v>
      </c>
      <c r="F22" s="103">
        <v>3000000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5"/>
      <c r="S22" s="104"/>
      <c r="T22" s="106" t="s">
        <v>28</v>
      </c>
      <c r="U22" s="107">
        <f t="shared" si="1"/>
        <v>0</v>
      </c>
      <c r="V22" s="108">
        <v>0</v>
      </c>
      <c r="W22" s="106"/>
      <c r="X22" s="106"/>
      <c r="Z22" s="84"/>
      <c r="AA22" s="84"/>
    </row>
    <row r="23" spans="1:27" s="83" customFormat="1" ht="18" x14ac:dyDescent="0.2">
      <c r="A23" s="91"/>
      <c r="B23" s="63" t="s">
        <v>30</v>
      </c>
      <c r="C23" s="109"/>
      <c r="D23" s="93"/>
      <c r="E23" s="81"/>
      <c r="F23" s="110">
        <f>SUM(F13:F22)</f>
        <v>82761034.799999997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39"/>
      <c r="T23" s="41"/>
      <c r="U23" s="42"/>
      <c r="V23" s="111">
        <v>0</v>
      </c>
      <c r="W23" s="41"/>
      <c r="X23" s="41"/>
      <c r="Z23" s="84"/>
      <c r="AA23" s="84"/>
    </row>
    <row r="24" spans="1:27" s="83" customFormat="1" ht="9.75" customHeight="1" thickBot="1" x14ac:dyDescent="0.25">
      <c r="A24" s="112"/>
      <c r="B24" s="113"/>
      <c r="C24" s="114"/>
      <c r="D24" s="115"/>
      <c r="E24" s="116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9"/>
      <c r="S24" s="118"/>
      <c r="T24" s="120"/>
      <c r="U24" s="121"/>
      <c r="V24" s="117"/>
      <c r="W24" s="120"/>
      <c r="X24" s="120"/>
      <c r="Z24" s="84"/>
      <c r="AA24" s="84"/>
    </row>
    <row r="25" spans="1:27" s="83" customFormat="1" ht="18" x14ac:dyDescent="0.2">
      <c r="A25" s="91" t="s">
        <v>46</v>
      </c>
      <c r="B25" s="63"/>
      <c r="C25" s="63"/>
      <c r="D25" s="93"/>
      <c r="E25" s="81"/>
      <c r="F25" s="82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39"/>
      <c r="T25" s="41"/>
      <c r="U25" s="42"/>
      <c r="V25" s="38"/>
      <c r="W25" s="41"/>
      <c r="X25" s="41"/>
      <c r="Z25" s="84"/>
      <c r="AA25" s="84"/>
    </row>
    <row r="26" spans="1:27" s="83" customFormat="1" ht="18" x14ac:dyDescent="0.25">
      <c r="A26" s="122"/>
      <c r="B26" s="92" t="s">
        <v>47</v>
      </c>
      <c r="C26" s="92"/>
      <c r="D26" s="93"/>
      <c r="E26" s="81"/>
      <c r="F26" s="12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39"/>
      <c r="T26" s="41"/>
      <c r="U26" s="42"/>
      <c r="V26" s="38"/>
      <c r="W26" s="41"/>
      <c r="X26" s="41"/>
      <c r="Z26" s="84"/>
      <c r="AA26" s="84"/>
    </row>
    <row r="27" spans="1:27" s="83" customFormat="1" ht="36" customHeight="1" x14ac:dyDescent="0.25">
      <c r="A27" s="122"/>
      <c r="B27" s="98" t="s">
        <v>48</v>
      </c>
      <c r="C27" s="98"/>
      <c r="D27" s="99"/>
      <c r="E27" s="124" t="s">
        <v>49</v>
      </c>
      <c r="F27" s="82">
        <v>500000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39"/>
      <c r="T27" s="41" t="s">
        <v>28</v>
      </c>
      <c r="U27" s="42">
        <f t="shared" ref="U27:U31" si="2">V27/F27</f>
        <v>0.95848131999999997</v>
      </c>
      <c r="V27" s="38">
        <v>479240.66</v>
      </c>
      <c r="W27" s="41"/>
      <c r="X27" s="41"/>
      <c r="Z27" s="84"/>
      <c r="AA27" s="125"/>
    </row>
    <row r="28" spans="1:27" s="83" customFormat="1" ht="55.5" customHeight="1" x14ac:dyDescent="0.2">
      <c r="A28" s="122"/>
      <c r="B28" s="43" t="s">
        <v>50</v>
      </c>
      <c r="C28" s="43"/>
      <c r="D28" s="44"/>
      <c r="E28" s="86" t="s">
        <v>33</v>
      </c>
      <c r="F28" s="87">
        <v>8000000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39"/>
      <c r="T28" s="49" t="s">
        <v>28</v>
      </c>
      <c r="U28" s="50">
        <f t="shared" si="2"/>
        <v>0</v>
      </c>
      <c r="V28" s="51">
        <v>0</v>
      </c>
      <c r="W28" s="41"/>
      <c r="X28" s="41"/>
      <c r="Z28" s="84"/>
      <c r="AA28" s="125"/>
    </row>
    <row r="29" spans="1:27" s="83" customFormat="1" ht="18" customHeight="1" x14ac:dyDescent="0.25">
      <c r="A29" s="122"/>
      <c r="B29" s="98" t="s">
        <v>51</v>
      </c>
      <c r="C29" s="98"/>
      <c r="D29" s="99"/>
      <c r="E29" s="126" t="s">
        <v>52</v>
      </c>
      <c r="F29" s="82">
        <v>5000000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39"/>
      <c r="T29" s="41" t="s">
        <v>28</v>
      </c>
      <c r="U29" s="42">
        <f t="shared" si="2"/>
        <v>0</v>
      </c>
      <c r="V29" s="97">
        <v>0</v>
      </c>
      <c r="W29" s="41"/>
      <c r="X29" s="41"/>
      <c r="Z29" s="84"/>
      <c r="AA29" s="125"/>
    </row>
    <row r="30" spans="1:27" s="83" customFormat="1" ht="21" x14ac:dyDescent="0.2">
      <c r="A30" s="122"/>
      <c r="B30" s="127" t="s">
        <v>53</v>
      </c>
      <c r="C30" s="128"/>
      <c r="D30" s="93"/>
      <c r="E30" s="86" t="s">
        <v>33</v>
      </c>
      <c r="F30" s="82">
        <v>20000000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39"/>
      <c r="T30" s="41" t="s">
        <v>28</v>
      </c>
      <c r="U30" s="42">
        <f>V30/F30</f>
        <v>0</v>
      </c>
      <c r="V30" s="97">
        <v>0</v>
      </c>
      <c r="W30" s="41"/>
      <c r="X30" s="41"/>
      <c r="Z30" s="84"/>
      <c r="AA30" s="125"/>
    </row>
    <row r="31" spans="1:27" s="83" customFormat="1" ht="36.75" customHeight="1" x14ac:dyDescent="0.2">
      <c r="A31" s="122"/>
      <c r="B31" s="129" t="s">
        <v>54</v>
      </c>
      <c r="C31" s="129"/>
      <c r="D31" s="130"/>
      <c r="E31" s="86" t="s">
        <v>33</v>
      </c>
      <c r="F31" s="131">
        <v>2000000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132"/>
      <c r="S31" s="58"/>
      <c r="T31" s="49" t="s">
        <v>28</v>
      </c>
      <c r="U31" s="50">
        <f t="shared" si="2"/>
        <v>0</v>
      </c>
      <c r="V31" s="51">
        <v>0</v>
      </c>
      <c r="W31" s="106"/>
      <c r="X31" s="106"/>
      <c r="Z31" s="84"/>
      <c r="AA31" s="125"/>
    </row>
    <row r="32" spans="1:27" ht="18" x14ac:dyDescent="0.25">
      <c r="A32" s="133"/>
      <c r="B32" s="134" t="s">
        <v>30</v>
      </c>
      <c r="C32" s="135"/>
      <c r="D32" s="35"/>
      <c r="E32" s="81"/>
      <c r="F32" s="136">
        <f t="shared" ref="F32:R32" si="3">SUM(F27:F31)</f>
        <v>35500000</v>
      </c>
      <c r="G32" s="136">
        <f t="shared" si="3"/>
        <v>0</v>
      </c>
      <c r="H32" s="136">
        <f t="shared" si="3"/>
        <v>0</v>
      </c>
      <c r="I32" s="136">
        <f t="shared" si="3"/>
        <v>0</v>
      </c>
      <c r="J32" s="136">
        <f t="shared" si="3"/>
        <v>0</v>
      </c>
      <c r="K32" s="136">
        <f t="shared" si="3"/>
        <v>0</v>
      </c>
      <c r="L32" s="136">
        <f t="shared" si="3"/>
        <v>0</v>
      </c>
      <c r="M32" s="136">
        <f t="shared" si="3"/>
        <v>0</v>
      </c>
      <c r="N32" s="136">
        <f t="shared" si="3"/>
        <v>0</v>
      </c>
      <c r="O32" s="136">
        <f t="shared" si="3"/>
        <v>0</v>
      </c>
      <c r="P32" s="136">
        <f t="shared" si="3"/>
        <v>0</v>
      </c>
      <c r="Q32" s="136">
        <f t="shared" si="3"/>
        <v>0</v>
      </c>
      <c r="R32" s="136">
        <f t="shared" si="3"/>
        <v>0</v>
      </c>
      <c r="S32" s="136"/>
      <c r="T32" s="137"/>
      <c r="U32" s="138">
        <f>V32/F32</f>
        <v>1.349973690140845E-2</v>
      </c>
      <c r="V32" s="139">
        <f>SUM(V27:V31)</f>
        <v>479240.66</v>
      </c>
      <c r="W32" s="140"/>
      <c r="X32" s="140"/>
    </row>
    <row r="33" spans="1:27" ht="15.75" customHeight="1" x14ac:dyDescent="0.25">
      <c r="A33" s="141"/>
      <c r="B33" s="142" t="s">
        <v>55</v>
      </c>
      <c r="C33" s="142"/>
      <c r="D33" s="143"/>
      <c r="E33" s="144"/>
      <c r="F33" s="137">
        <f t="shared" ref="F33:R33" si="4">F32+F23+F10</f>
        <v>148261034.80000001</v>
      </c>
      <c r="G33" s="137">
        <f t="shared" si="4"/>
        <v>0</v>
      </c>
      <c r="H33" s="137">
        <f t="shared" si="4"/>
        <v>0</v>
      </c>
      <c r="I33" s="137">
        <f t="shared" si="4"/>
        <v>0</v>
      </c>
      <c r="J33" s="137">
        <f t="shared" si="4"/>
        <v>0</v>
      </c>
      <c r="K33" s="137">
        <f t="shared" si="4"/>
        <v>0</v>
      </c>
      <c r="L33" s="137">
        <f t="shared" si="4"/>
        <v>0</v>
      </c>
      <c r="M33" s="137">
        <f t="shared" si="4"/>
        <v>0</v>
      </c>
      <c r="N33" s="137">
        <f t="shared" si="4"/>
        <v>0</v>
      </c>
      <c r="O33" s="137">
        <f t="shared" si="4"/>
        <v>0</v>
      </c>
      <c r="P33" s="137">
        <f t="shared" si="4"/>
        <v>0</v>
      </c>
      <c r="Q33" s="137">
        <f t="shared" si="4"/>
        <v>0</v>
      </c>
      <c r="R33" s="137">
        <f t="shared" si="4"/>
        <v>0</v>
      </c>
      <c r="S33" s="137"/>
      <c r="T33" s="137"/>
      <c r="U33" s="138">
        <f>V33/F33</f>
        <v>6.2844485796472215E-11</v>
      </c>
      <c r="V33" s="145">
        <f>((V32+V10)/F33)</f>
        <v>9.3173884956588727E-3</v>
      </c>
      <c r="W33" s="106"/>
      <c r="X33" s="106"/>
    </row>
    <row r="34" spans="1:27" s="83" customFormat="1" ht="18" x14ac:dyDescent="0.2">
      <c r="A34" s="146" t="s">
        <v>56</v>
      </c>
      <c r="B34" s="147"/>
      <c r="C34" s="147"/>
      <c r="D34" s="148"/>
      <c r="E34" s="149"/>
      <c r="F34" s="150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2"/>
      <c r="S34" s="151"/>
      <c r="T34" s="153"/>
      <c r="U34" s="154"/>
      <c r="V34" s="155"/>
      <c r="W34" s="153"/>
      <c r="X34" s="153"/>
      <c r="Z34" s="84"/>
      <c r="AA34" s="84"/>
    </row>
    <row r="35" spans="1:27" s="83" customFormat="1" ht="18" x14ac:dyDescent="0.25">
      <c r="A35" s="52"/>
      <c r="B35" s="156" t="s">
        <v>57</v>
      </c>
      <c r="C35" s="157"/>
      <c r="D35" s="54"/>
      <c r="E35" s="158"/>
      <c r="F35" s="8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89"/>
      <c r="S35" s="48"/>
      <c r="T35" s="49"/>
      <c r="U35" s="50"/>
      <c r="V35" s="88"/>
      <c r="W35" s="49"/>
      <c r="X35" s="49"/>
      <c r="Z35" s="84"/>
      <c r="AA35" s="84"/>
    </row>
    <row r="36" spans="1:27" s="83" customFormat="1" ht="38.25" customHeight="1" x14ac:dyDescent="0.2">
      <c r="A36" s="52"/>
      <c r="B36" s="159" t="s">
        <v>58</v>
      </c>
      <c r="C36" s="159"/>
      <c r="D36" s="160"/>
      <c r="E36" s="86" t="s">
        <v>33</v>
      </c>
      <c r="F36" s="87">
        <v>4000000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89"/>
      <c r="S36" s="48"/>
      <c r="T36" s="161" t="s">
        <v>59</v>
      </c>
      <c r="U36" s="42">
        <f t="shared" ref="U36" si="5">V36/F36</f>
        <v>0</v>
      </c>
      <c r="V36" s="97">
        <v>0</v>
      </c>
      <c r="W36" s="49"/>
      <c r="X36" s="49"/>
      <c r="Z36" s="84"/>
      <c r="AA36" s="84"/>
    </row>
    <row r="37" spans="1:27" s="83" customFormat="1" ht="18" x14ac:dyDescent="0.2">
      <c r="A37" s="52"/>
      <c r="B37" s="157" t="s">
        <v>60</v>
      </c>
      <c r="C37" s="162"/>
      <c r="D37" s="54"/>
      <c r="E37" s="158"/>
      <c r="F37" s="163">
        <f>F36</f>
        <v>4000000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89"/>
      <c r="S37" s="48"/>
      <c r="T37" s="164"/>
      <c r="U37" s="42"/>
      <c r="V37" s="97"/>
      <c r="W37" s="49"/>
      <c r="X37" s="49"/>
      <c r="Z37" s="84"/>
      <c r="AA37" s="84"/>
    </row>
    <row r="38" spans="1:27" s="83" customFormat="1" ht="18" x14ac:dyDescent="0.25">
      <c r="A38" s="122"/>
      <c r="B38" s="156" t="s">
        <v>61</v>
      </c>
      <c r="C38" s="92"/>
      <c r="D38" s="93"/>
      <c r="E38" s="165"/>
      <c r="F38" s="1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39"/>
      <c r="T38" s="166"/>
      <c r="U38" s="42"/>
      <c r="V38" s="38"/>
      <c r="W38" s="41"/>
      <c r="X38" s="41"/>
      <c r="Z38" s="84"/>
      <c r="AA38" s="84"/>
    </row>
    <row r="39" spans="1:27" s="83" customFormat="1" ht="36" customHeight="1" x14ac:dyDescent="0.25">
      <c r="A39" s="122"/>
      <c r="B39" s="98" t="s">
        <v>62</v>
      </c>
      <c r="C39" s="98"/>
      <c r="D39" s="99"/>
      <c r="E39" s="86" t="s">
        <v>33</v>
      </c>
      <c r="F39" s="87">
        <v>10000000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89"/>
      <c r="S39" s="48"/>
      <c r="T39" s="161" t="s">
        <v>59</v>
      </c>
      <c r="U39" s="50">
        <f t="shared" ref="U39:U41" si="6">V39/F39</f>
        <v>0.9985115</v>
      </c>
      <c r="V39" s="167">
        <v>9985115</v>
      </c>
      <c r="W39" s="41"/>
      <c r="X39" s="41"/>
      <c r="Z39" s="84"/>
      <c r="AA39" s="125"/>
    </row>
    <row r="40" spans="1:27" s="83" customFormat="1" ht="19.5" customHeight="1" x14ac:dyDescent="0.2">
      <c r="A40" s="122"/>
      <c r="B40" s="43" t="s">
        <v>63</v>
      </c>
      <c r="C40" s="43"/>
      <c r="D40" s="44"/>
      <c r="E40" s="126" t="s">
        <v>52</v>
      </c>
      <c r="F40" s="82">
        <v>16000000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39"/>
      <c r="T40" s="161" t="s">
        <v>59</v>
      </c>
      <c r="U40" s="42">
        <f t="shared" si="6"/>
        <v>0</v>
      </c>
      <c r="V40" s="97">
        <v>0</v>
      </c>
      <c r="W40" s="41"/>
      <c r="X40" s="90" t="s">
        <v>34</v>
      </c>
      <c r="Z40" s="84"/>
      <c r="AA40" s="125"/>
    </row>
    <row r="41" spans="1:27" s="83" customFormat="1" ht="21.75" customHeight="1" x14ac:dyDescent="0.2">
      <c r="A41" s="168"/>
      <c r="B41" s="169" t="s">
        <v>30</v>
      </c>
      <c r="C41" s="170"/>
      <c r="D41" s="171"/>
      <c r="E41" s="172"/>
      <c r="F41" s="173">
        <f>F40+F39</f>
        <v>26000000</v>
      </c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  <c r="S41" s="104"/>
      <c r="T41" s="161"/>
      <c r="U41" s="107">
        <f t="shared" si="6"/>
        <v>0.38404288461538461</v>
      </c>
      <c r="V41" s="174">
        <f>SUM(V36:V40)</f>
        <v>9985115</v>
      </c>
      <c r="W41" s="106"/>
      <c r="X41" s="106"/>
      <c r="Z41" s="84"/>
      <c r="AA41" s="125"/>
    </row>
    <row r="42" spans="1:27" ht="15.75" customHeight="1" x14ac:dyDescent="0.25">
      <c r="A42" s="175"/>
      <c r="B42" s="142" t="s">
        <v>55</v>
      </c>
      <c r="C42" s="142"/>
      <c r="D42" s="143"/>
      <c r="E42" s="172"/>
      <c r="F42" s="137">
        <f>F41+F37</f>
        <v>30000000</v>
      </c>
      <c r="G42" s="137" t="e">
        <f>G41+G30+#REF!</f>
        <v>#REF!</v>
      </c>
      <c r="H42" s="137" t="e">
        <f>H41+H30+#REF!</f>
        <v>#REF!</v>
      </c>
      <c r="I42" s="137" t="e">
        <f>I41+I30+#REF!</f>
        <v>#REF!</v>
      </c>
      <c r="J42" s="137" t="e">
        <f>J41+J30+#REF!</f>
        <v>#REF!</v>
      </c>
      <c r="K42" s="137" t="e">
        <f>K41+K30+#REF!</f>
        <v>#REF!</v>
      </c>
      <c r="L42" s="137" t="e">
        <f>L41+L30+#REF!</f>
        <v>#REF!</v>
      </c>
      <c r="M42" s="137" t="e">
        <f>M41+M30+#REF!</f>
        <v>#REF!</v>
      </c>
      <c r="N42" s="137" t="e">
        <f>N41+N30+#REF!</f>
        <v>#REF!</v>
      </c>
      <c r="O42" s="137" t="e">
        <f>O41+O30+#REF!</f>
        <v>#REF!</v>
      </c>
      <c r="P42" s="137" t="e">
        <f>P41+P30+#REF!</f>
        <v>#REF!</v>
      </c>
      <c r="Q42" s="137" t="e">
        <f>Q41+Q30+#REF!</f>
        <v>#REF!</v>
      </c>
      <c r="R42" s="137" t="e">
        <f>R41+R30+#REF!</f>
        <v>#REF!</v>
      </c>
      <c r="S42" s="137"/>
      <c r="T42" s="137"/>
      <c r="U42" s="138">
        <f>V42/F42</f>
        <v>0.33283716666666668</v>
      </c>
      <c r="V42" s="139">
        <f>V41</f>
        <v>9985115</v>
      </c>
      <c r="W42" s="106"/>
      <c r="X42" s="106"/>
    </row>
    <row r="43" spans="1:27" ht="15.75" customHeight="1" x14ac:dyDescent="0.2">
      <c r="A43" s="176" t="s">
        <v>64</v>
      </c>
      <c r="B43" s="142"/>
      <c r="C43" s="142"/>
      <c r="D43" s="143"/>
      <c r="E43" s="172"/>
      <c r="F43" s="137">
        <f>F42+F33</f>
        <v>178261034.80000001</v>
      </c>
      <c r="G43" s="137" t="e">
        <f t="shared" ref="G43:R43" si="7">G42+G31+G17</f>
        <v>#REF!</v>
      </c>
      <c r="H43" s="137" t="e">
        <f t="shared" si="7"/>
        <v>#REF!</v>
      </c>
      <c r="I43" s="137" t="e">
        <f t="shared" si="7"/>
        <v>#REF!</v>
      </c>
      <c r="J43" s="137" t="e">
        <f t="shared" si="7"/>
        <v>#REF!</v>
      </c>
      <c r="K43" s="137" t="e">
        <f t="shared" si="7"/>
        <v>#REF!</v>
      </c>
      <c r="L43" s="137" t="e">
        <f t="shared" si="7"/>
        <v>#REF!</v>
      </c>
      <c r="M43" s="137" t="e">
        <f t="shared" si="7"/>
        <v>#REF!</v>
      </c>
      <c r="N43" s="137" t="e">
        <f t="shared" si="7"/>
        <v>#REF!</v>
      </c>
      <c r="O43" s="137" t="e">
        <f t="shared" si="7"/>
        <v>#REF!</v>
      </c>
      <c r="P43" s="137" t="e">
        <f t="shared" si="7"/>
        <v>#REF!</v>
      </c>
      <c r="Q43" s="137" t="e">
        <f t="shared" si="7"/>
        <v>#REF!</v>
      </c>
      <c r="R43" s="137" t="e">
        <f t="shared" si="7"/>
        <v>#REF!</v>
      </c>
      <c r="S43" s="137"/>
      <c r="T43" s="137"/>
      <c r="U43" s="138">
        <f>V43/F43</f>
        <v>6.3763349476528453E-2</v>
      </c>
      <c r="V43" s="139">
        <f>V42+V32+V23+V10</f>
        <v>11366520.66</v>
      </c>
      <c r="W43" s="106"/>
      <c r="X43" s="106"/>
    </row>
    <row r="44" spans="1:27" s="17" customFormat="1" x14ac:dyDescent="0.2">
      <c r="A44" s="177"/>
      <c r="B44" s="177"/>
      <c r="C44" s="177"/>
      <c r="D44" s="177"/>
      <c r="E44" s="178"/>
      <c r="F44" s="179"/>
      <c r="G44" s="180"/>
      <c r="H44" s="180"/>
      <c r="I44" s="180"/>
      <c r="J44" s="181"/>
      <c r="K44" s="181"/>
      <c r="L44" s="181"/>
      <c r="M44" s="181"/>
      <c r="N44" s="181"/>
      <c r="O44" s="181"/>
      <c r="P44" s="181"/>
      <c r="Q44" s="181"/>
      <c r="R44" s="181"/>
      <c r="S44" s="182"/>
      <c r="T44" s="179"/>
      <c r="U44" s="179"/>
      <c r="V44" s="183"/>
      <c r="W44" s="179"/>
      <c r="X44" s="179"/>
      <c r="Z44" s="184"/>
      <c r="AA44" s="3"/>
    </row>
    <row r="45" spans="1:27" s="17" customFormat="1" x14ac:dyDescent="0.2">
      <c r="A45" s="185"/>
      <c r="B45" s="185"/>
      <c r="C45" s="185"/>
      <c r="D45" s="186" t="s">
        <v>65</v>
      </c>
      <c r="E45" s="187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9"/>
      <c r="U45" s="189"/>
      <c r="V45" s="182"/>
      <c r="W45" s="179"/>
      <c r="X45" s="179"/>
      <c r="Z45" s="3"/>
      <c r="AA45" s="3"/>
    </row>
    <row r="46" spans="1:27" s="17" customFormat="1" x14ac:dyDescent="0.2">
      <c r="A46" s="185"/>
      <c r="B46" s="185"/>
      <c r="C46" s="185"/>
      <c r="D46" s="190"/>
      <c r="E46" s="187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9"/>
      <c r="U46" s="189"/>
      <c r="V46" s="182"/>
      <c r="W46" s="179"/>
      <c r="X46" s="179"/>
      <c r="Z46" s="3"/>
      <c r="AA46" s="3"/>
    </row>
    <row r="47" spans="1:27" s="17" customFormat="1" x14ac:dyDescent="0.2">
      <c r="A47" s="185"/>
      <c r="B47" s="185"/>
      <c r="C47" s="185"/>
      <c r="D47" s="190"/>
      <c r="E47" s="187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9"/>
      <c r="U47" s="189"/>
      <c r="V47" s="182"/>
      <c r="W47" s="179"/>
      <c r="X47" s="179"/>
      <c r="Z47" s="3"/>
      <c r="AA47" s="3"/>
    </row>
    <row r="48" spans="1:27" s="17" customFormat="1" x14ac:dyDescent="0.2">
      <c r="A48" s="185"/>
      <c r="B48" s="185"/>
      <c r="C48" s="185"/>
      <c r="D48" s="185"/>
      <c r="E48" s="187"/>
      <c r="F48" s="180"/>
      <c r="G48" s="180"/>
      <c r="H48" s="180"/>
      <c r="I48" s="180"/>
      <c r="J48" s="181"/>
      <c r="K48" s="181"/>
      <c r="L48" s="181"/>
      <c r="M48" s="181"/>
      <c r="N48" s="181"/>
      <c r="O48" s="181"/>
      <c r="P48" s="181"/>
      <c r="Q48" s="181"/>
      <c r="R48" s="181"/>
      <c r="S48" s="191"/>
      <c r="T48" s="189"/>
      <c r="U48" s="189"/>
      <c r="V48" s="191"/>
      <c r="W48" s="189"/>
      <c r="X48" s="189"/>
      <c r="Z48" s="3"/>
      <c r="AA48" s="3"/>
    </row>
    <row r="49" spans="1:33" s="17" customFormat="1" ht="18" x14ac:dyDescent="0.25">
      <c r="A49" s="185"/>
      <c r="B49" s="185"/>
      <c r="C49" s="185"/>
      <c r="D49" s="192" t="s">
        <v>66</v>
      </c>
      <c r="E49" s="193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5" t="s">
        <v>67</v>
      </c>
      <c r="V49" s="195"/>
      <c r="W49" s="196"/>
      <c r="X49" s="196"/>
      <c r="Y49" s="197"/>
      <c r="Z49" s="197"/>
      <c r="AA49" s="197"/>
      <c r="AB49" s="197"/>
      <c r="AC49" s="197"/>
      <c r="AD49" s="197"/>
      <c r="AE49" s="197"/>
      <c r="AF49" s="197"/>
      <c r="AG49" s="197"/>
    </row>
    <row r="50" spans="1:33" s="17" customFormat="1" ht="18" x14ac:dyDescent="0.25">
      <c r="A50" s="185"/>
      <c r="B50" s="185"/>
      <c r="C50" s="185"/>
      <c r="D50" s="198" t="s">
        <v>68</v>
      </c>
      <c r="E50" s="193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9" t="s">
        <v>69</v>
      </c>
      <c r="V50" s="199"/>
      <c r="W50" s="182"/>
      <c r="X50" s="182"/>
      <c r="Y50" s="200"/>
      <c r="Z50" s="200"/>
      <c r="AA50" s="200"/>
      <c r="AB50" s="200"/>
      <c r="AC50" s="200"/>
      <c r="AD50" s="200"/>
      <c r="AE50" s="200"/>
      <c r="AF50" s="200"/>
      <c r="AG50" s="200"/>
    </row>
    <row r="51" spans="1:33" s="17" customFormat="1" x14ac:dyDescent="0.2">
      <c r="A51" s="185"/>
      <c r="B51" s="185"/>
      <c r="C51" s="185"/>
      <c r="D51" s="185"/>
      <c r="E51" s="187"/>
      <c r="F51" s="180"/>
      <c r="G51" s="180"/>
      <c r="H51" s="180"/>
      <c r="I51" s="180"/>
      <c r="J51" s="181"/>
      <c r="K51" s="181"/>
      <c r="L51" s="181"/>
      <c r="M51" s="181"/>
      <c r="N51" s="181"/>
      <c r="O51" s="181"/>
      <c r="P51" s="181"/>
      <c r="Q51" s="181"/>
      <c r="R51" s="181"/>
      <c r="S51" s="191"/>
      <c r="T51" s="189"/>
      <c r="U51" s="189"/>
      <c r="V51" s="191"/>
      <c r="W51" s="189"/>
      <c r="X51" s="189"/>
      <c r="Z51" s="3"/>
      <c r="AA51" s="3"/>
    </row>
    <row r="52" spans="1:33" s="17" customFormat="1" x14ac:dyDescent="0.2">
      <c r="A52" s="185"/>
      <c r="B52" s="185"/>
      <c r="C52" s="185"/>
      <c r="D52" s="185"/>
      <c r="E52" s="187"/>
      <c r="F52" s="180"/>
      <c r="G52" s="180"/>
      <c r="H52" s="180"/>
      <c r="I52" s="180"/>
      <c r="J52" s="181"/>
      <c r="K52" s="181"/>
      <c r="L52" s="181"/>
      <c r="M52" s="181"/>
      <c r="N52" s="181"/>
      <c r="O52" s="181"/>
      <c r="P52" s="181"/>
      <c r="Q52" s="181"/>
      <c r="R52" s="181"/>
      <c r="S52" s="191"/>
      <c r="T52" s="189"/>
      <c r="U52" s="189"/>
      <c r="V52" s="191"/>
      <c r="W52" s="189"/>
      <c r="X52" s="189"/>
      <c r="Z52" s="201"/>
      <c r="AA52" s="3"/>
    </row>
    <row r="53" spans="1:33" s="17" customFormat="1" x14ac:dyDescent="0.2">
      <c r="A53" s="185"/>
      <c r="B53" s="185"/>
      <c r="C53" s="185"/>
      <c r="D53" s="185"/>
      <c r="E53" s="187"/>
      <c r="F53" s="180"/>
      <c r="G53" s="180"/>
      <c r="H53" s="180"/>
      <c r="I53" s="180"/>
      <c r="J53" s="202"/>
      <c r="K53" s="202"/>
      <c r="L53" s="202"/>
      <c r="M53" s="202"/>
      <c r="N53" s="202"/>
      <c r="O53" s="202"/>
      <c r="P53" s="202"/>
      <c r="Q53" s="202"/>
      <c r="R53" s="202"/>
      <c r="S53" s="191"/>
      <c r="T53" s="189"/>
      <c r="U53" s="189"/>
      <c r="V53" s="191"/>
      <c r="W53" s="189"/>
      <c r="X53" s="189"/>
      <c r="Z53" s="3"/>
      <c r="AA53" s="3"/>
    </row>
    <row r="54" spans="1:33" x14ac:dyDescent="0.2">
      <c r="A54" s="203"/>
      <c r="B54" s="203"/>
      <c r="C54" s="203"/>
      <c r="D54" s="204"/>
      <c r="E54" s="205"/>
      <c r="F54" s="206"/>
      <c r="G54" s="207"/>
      <c r="H54" s="207"/>
      <c r="I54" s="207"/>
    </row>
    <row r="55" spans="1:33" x14ac:dyDescent="0.2">
      <c r="D55" s="211"/>
      <c r="E55" s="212"/>
      <c r="F55" s="206"/>
    </row>
  </sheetData>
  <sheetProtection password="E174" sheet="1" objects="1" scenarios="1" selectLockedCells="1" selectUnlockedCells="1"/>
  <mergeCells count="35">
    <mergeCell ref="U50:V50"/>
    <mergeCell ref="B29:D29"/>
    <mergeCell ref="B31:D31"/>
    <mergeCell ref="B36:D36"/>
    <mergeCell ref="B39:D39"/>
    <mergeCell ref="B40:D40"/>
    <mergeCell ref="B41:D41"/>
    <mergeCell ref="X5:X6"/>
    <mergeCell ref="B8:D8"/>
    <mergeCell ref="B15:D15"/>
    <mergeCell ref="B18:D18"/>
    <mergeCell ref="B27:D27"/>
    <mergeCell ref="B28:D28"/>
    <mergeCell ref="Q5:Q6"/>
    <mergeCell ref="R5:R6"/>
    <mergeCell ref="S5:S6"/>
    <mergeCell ref="T5:T6"/>
    <mergeCell ref="U5:V5"/>
    <mergeCell ref="W5:W6"/>
    <mergeCell ref="K5:K6"/>
    <mergeCell ref="L5:L6"/>
    <mergeCell ref="M5:M6"/>
    <mergeCell ref="N5:N6"/>
    <mergeCell ref="O5:O6"/>
    <mergeCell ref="P5:P6"/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abSelected="1" topLeftCell="A4" zoomScaleNormal="100" workbookViewId="0">
      <selection activeCell="B26" sqref="B26"/>
    </sheetView>
  </sheetViews>
  <sheetFormatPr defaultRowHeight="15" x14ac:dyDescent="0.2"/>
  <cols>
    <col min="1" max="1" width="40.5703125" style="220" customWidth="1"/>
    <col min="2" max="2" width="30.28515625" style="220" customWidth="1"/>
    <col min="3" max="3" width="16.140625" style="220" customWidth="1"/>
    <col min="4" max="4" width="17.5703125" style="220" customWidth="1"/>
    <col min="5" max="5" width="11.140625" style="220" customWidth="1"/>
    <col min="6" max="6" width="11.140625" style="221" customWidth="1"/>
    <col min="7" max="7" width="18.5703125" style="222" customWidth="1"/>
    <col min="8" max="9" width="15.42578125" style="220" hidden="1" customWidth="1"/>
    <col min="10" max="10" width="13.5703125" style="220" customWidth="1"/>
    <col min="11" max="11" width="29.7109375" style="220" customWidth="1"/>
    <col min="12" max="12" width="22.85546875" style="222" customWidth="1"/>
    <col min="13" max="13" width="14.5703125" style="220" customWidth="1"/>
    <col min="14" max="14" width="15.7109375" style="222" bestFit="1" customWidth="1"/>
    <col min="15" max="15" width="15.42578125" style="222" bestFit="1" customWidth="1"/>
    <col min="16" max="16384" width="9.140625" style="220"/>
  </cols>
  <sheetData>
    <row r="1" spans="1:15" s="216" customFormat="1" ht="15.75" x14ac:dyDescent="0.2">
      <c r="A1" s="215" t="s">
        <v>70</v>
      </c>
      <c r="F1" s="217"/>
      <c r="G1" s="218"/>
      <c r="L1" s="218"/>
      <c r="N1" s="218"/>
      <c r="O1" s="218"/>
    </row>
    <row r="2" spans="1:15" s="216" customFormat="1" ht="15.75" x14ac:dyDescent="0.2">
      <c r="F2" s="217"/>
      <c r="G2" s="218"/>
      <c r="L2" s="218"/>
      <c r="N2" s="218"/>
      <c r="O2" s="218"/>
    </row>
    <row r="3" spans="1:15" s="216" customFormat="1" ht="15.75" x14ac:dyDescent="0.2">
      <c r="A3" s="219" t="s">
        <v>71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8"/>
      <c r="N3" s="218"/>
      <c r="O3" s="218"/>
    </row>
    <row r="4" spans="1:15" s="216" customFormat="1" ht="15.75" x14ac:dyDescent="0.2">
      <c r="A4" s="219" t="s">
        <v>72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8"/>
      <c r="N4" s="218"/>
      <c r="O4" s="218"/>
    </row>
    <row r="5" spans="1:15" s="216" customFormat="1" ht="15.75" x14ac:dyDescent="0.2">
      <c r="A5" s="220"/>
      <c r="B5" s="220"/>
      <c r="C5" s="220"/>
      <c r="D5" s="220"/>
      <c r="E5" s="220"/>
      <c r="F5" s="221"/>
      <c r="G5" s="222"/>
      <c r="H5" s="220"/>
      <c r="I5" s="220"/>
      <c r="J5" s="220"/>
      <c r="K5" s="220"/>
      <c r="L5" s="218"/>
      <c r="N5" s="218"/>
      <c r="O5" s="218"/>
    </row>
    <row r="6" spans="1:15" s="216" customFormat="1" ht="15.75" x14ac:dyDescent="0.2">
      <c r="A6" s="220" t="s">
        <v>73</v>
      </c>
      <c r="B6" s="220"/>
      <c r="C6" s="220"/>
      <c r="D6" s="220"/>
      <c r="E6" s="220"/>
      <c r="F6" s="221"/>
      <c r="G6" s="222"/>
      <c r="H6" s="220"/>
      <c r="I6" s="220"/>
      <c r="J6" s="220"/>
      <c r="K6" s="220"/>
      <c r="L6" s="218"/>
      <c r="N6" s="218"/>
      <c r="O6" s="218"/>
    </row>
    <row r="7" spans="1:15" s="216" customFormat="1" ht="15.75" x14ac:dyDescent="0.2">
      <c r="A7" s="220"/>
      <c r="B7" s="220"/>
      <c r="C7" s="220"/>
      <c r="D7" s="220"/>
      <c r="E7" s="220"/>
      <c r="F7" s="221"/>
      <c r="G7" s="222"/>
      <c r="H7" s="220"/>
      <c r="I7" s="220"/>
      <c r="J7" s="220"/>
      <c r="K7" s="220"/>
      <c r="L7" s="218"/>
      <c r="N7" s="218"/>
      <c r="O7" s="218"/>
    </row>
    <row r="8" spans="1:15" s="216" customFormat="1" ht="15.75" customHeight="1" x14ac:dyDescent="0.2">
      <c r="A8" s="223" t="s">
        <v>74</v>
      </c>
      <c r="B8" s="223" t="s">
        <v>75</v>
      </c>
      <c r="C8" s="223" t="s">
        <v>76</v>
      </c>
      <c r="D8" s="223" t="s">
        <v>77</v>
      </c>
      <c r="E8" s="224" t="s">
        <v>78</v>
      </c>
      <c r="F8" s="225" t="s">
        <v>79</v>
      </c>
      <c r="G8" s="226"/>
      <c r="H8" s="223" t="s">
        <v>80</v>
      </c>
      <c r="I8" s="227"/>
      <c r="J8" s="223" t="s">
        <v>81</v>
      </c>
      <c r="K8" s="223" t="s">
        <v>82</v>
      </c>
      <c r="L8" s="218"/>
      <c r="N8" s="218"/>
      <c r="O8" s="218"/>
    </row>
    <row r="9" spans="1:15" s="216" customFormat="1" ht="45" x14ac:dyDescent="0.2">
      <c r="A9" s="228"/>
      <c r="B9" s="228"/>
      <c r="C9" s="228"/>
      <c r="D9" s="228"/>
      <c r="E9" s="229"/>
      <c r="F9" s="230" t="s">
        <v>83</v>
      </c>
      <c r="G9" s="231" t="s">
        <v>84</v>
      </c>
      <c r="H9" s="228"/>
      <c r="I9" s="232" t="s">
        <v>85</v>
      </c>
      <c r="J9" s="228"/>
      <c r="K9" s="228"/>
      <c r="L9" s="218"/>
      <c r="N9" s="218"/>
      <c r="O9" s="218"/>
    </row>
    <row r="10" spans="1:15" s="216" customFormat="1" ht="20.25" customHeight="1" x14ac:dyDescent="0.2">
      <c r="A10" s="233" t="s">
        <v>86</v>
      </c>
      <c r="B10" s="234"/>
      <c r="C10" s="235">
        <v>12906684.199999999</v>
      </c>
      <c r="D10" s="236" t="s">
        <v>87</v>
      </c>
      <c r="E10" s="234"/>
      <c r="F10" s="237">
        <f>+G10/C10</f>
        <v>0.73032258509896764</v>
      </c>
      <c r="G10" s="235">
        <f>8113996.34+547590.5+50100+370705-1382.87+229250+115784</f>
        <v>9426042.9700000007</v>
      </c>
      <c r="H10" s="235">
        <f>+C10-G10</f>
        <v>3480641.2299999986</v>
      </c>
      <c r="I10" s="235">
        <v>7649160.3399999999</v>
      </c>
      <c r="J10" s="234"/>
      <c r="K10" s="238" t="s">
        <v>88</v>
      </c>
      <c r="L10" s="239">
        <f>+C10-G10</f>
        <v>3480641.2299999986</v>
      </c>
      <c r="M10" s="240"/>
      <c r="N10" s="218"/>
      <c r="O10" s="218"/>
    </row>
    <row r="11" spans="1:15" s="216" customFormat="1" ht="45" customHeight="1" x14ac:dyDescent="0.2">
      <c r="A11" s="241" t="s">
        <v>89</v>
      </c>
      <c r="B11" s="234"/>
      <c r="C11" s="242">
        <f>1124000+6000</f>
        <v>1130000</v>
      </c>
      <c r="D11" s="243" t="s">
        <v>90</v>
      </c>
      <c r="E11" s="234"/>
      <c r="F11" s="237">
        <v>0.995</v>
      </c>
      <c r="G11" s="242">
        <v>1124557</v>
      </c>
      <c r="H11" s="242">
        <f>+C11-G11</f>
        <v>5443</v>
      </c>
      <c r="I11" s="242">
        <v>752657</v>
      </c>
      <c r="J11" s="234"/>
      <c r="K11" s="244" t="s">
        <v>88</v>
      </c>
      <c r="L11" s="239">
        <f t="shared" ref="L11:L77" si="0">+C11-G11</f>
        <v>5443</v>
      </c>
      <c r="N11" s="218"/>
      <c r="O11" s="218"/>
    </row>
    <row r="12" spans="1:15" s="216" customFormat="1" ht="30" customHeight="1" x14ac:dyDescent="0.2">
      <c r="A12" s="233" t="s">
        <v>91</v>
      </c>
      <c r="B12" s="234"/>
      <c r="C12" s="235">
        <v>399975</v>
      </c>
      <c r="D12" s="245" t="s">
        <v>92</v>
      </c>
      <c r="E12" s="234"/>
      <c r="F12" s="237">
        <f>+G12/C12</f>
        <v>0.68479529970623165</v>
      </c>
      <c r="G12" s="235">
        <v>273901</v>
      </c>
      <c r="H12" s="235">
        <f>+C12-G12</f>
        <v>126074</v>
      </c>
      <c r="I12" s="235">
        <v>273901</v>
      </c>
      <c r="J12" s="234"/>
      <c r="K12" s="238" t="s">
        <v>88</v>
      </c>
      <c r="L12" s="239">
        <f t="shared" si="0"/>
        <v>126074</v>
      </c>
      <c r="N12" s="218"/>
      <c r="O12" s="218"/>
    </row>
    <row r="13" spans="1:15" s="216" customFormat="1" ht="30" customHeight="1" x14ac:dyDescent="0.2">
      <c r="A13" s="233" t="s">
        <v>93</v>
      </c>
      <c r="B13" s="234"/>
      <c r="C13" s="235">
        <v>574675</v>
      </c>
      <c r="D13" s="236" t="s">
        <v>94</v>
      </c>
      <c r="E13" s="234"/>
      <c r="F13" s="237">
        <v>0</v>
      </c>
      <c r="G13" s="235"/>
      <c r="H13" s="235"/>
      <c r="I13" s="235"/>
      <c r="J13" s="234"/>
      <c r="K13" s="238"/>
      <c r="L13" s="239">
        <f t="shared" si="0"/>
        <v>574675</v>
      </c>
      <c r="M13" s="218"/>
      <c r="N13" s="218"/>
      <c r="O13" s="218"/>
    </row>
    <row r="14" spans="1:15" s="216" customFormat="1" ht="45" hidden="1" customHeight="1" x14ac:dyDescent="0.2">
      <c r="A14" s="233" t="s">
        <v>95</v>
      </c>
      <c r="B14" s="234" t="s">
        <v>96</v>
      </c>
      <c r="C14" s="235">
        <v>3000000</v>
      </c>
      <c r="D14" s="246" t="s">
        <v>97</v>
      </c>
      <c r="E14" s="234"/>
      <c r="F14" s="237">
        <v>1</v>
      </c>
      <c r="G14" s="235">
        <v>2284116.5</v>
      </c>
      <c r="H14" s="235"/>
      <c r="I14" s="235">
        <v>2245966.5</v>
      </c>
      <c r="J14" s="234"/>
      <c r="K14" s="244" t="s">
        <v>98</v>
      </c>
      <c r="L14" s="218">
        <f t="shared" si="0"/>
        <v>715883.5</v>
      </c>
      <c r="N14" s="218"/>
      <c r="O14" s="218"/>
    </row>
    <row r="15" spans="1:15" s="216" customFormat="1" ht="57.75" hidden="1" customHeight="1" x14ac:dyDescent="0.2">
      <c r="A15" s="233" t="s">
        <v>99</v>
      </c>
      <c r="B15" s="234" t="s">
        <v>100</v>
      </c>
      <c r="C15" s="235">
        <v>29254500</v>
      </c>
      <c r="D15" s="236"/>
      <c r="E15" s="234"/>
      <c r="F15" s="237">
        <v>0.63090000000000002</v>
      </c>
      <c r="G15" s="235">
        <f>24676047.92+4578452.08</f>
        <v>29254500</v>
      </c>
      <c r="H15" s="235">
        <f>+C15-G15</f>
        <v>0</v>
      </c>
      <c r="I15" s="235"/>
      <c r="J15" s="234"/>
      <c r="K15" s="244" t="s">
        <v>101</v>
      </c>
      <c r="L15" s="218">
        <f t="shared" si="0"/>
        <v>0</v>
      </c>
      <c r="N15" s="218"/>
      <c r="O15" s="218"/>
    </row>
    <row r="16" spans="1:15" s="216" customFormat="1" ht="45" hidden="1" customHeight="1" x14ac:dyDescent="0.2">
      <c r="A16" s="233" t="s">
        <v>102</v>
      </c>
      <c r="B16" s="234"/>
      <c r="C16" s="235">
        <v>1000000</v>
      </c>
      <c r="D16" s="245"/>
      <c r="E16" s="234"/>
      <c r="F16" s="237">
        <v>1</v>
      </c>
      <c r="G16" s="235">
        <v>735206</v>
      </c>
      <c r="H16" s="235">
        <v>264794</v>
      </c>
      <c r="I16" s="235">
        <v>735206</v>
      </c>
      <c r="J16" s="234"/>
      <c r="K16" s="244" t="s">
        <v>103</v>
      </c>
      <c r="L16" s="218">
        <f t="shared" si="0"/>
        <v>264794</v>
      </c>
      <c r="N16" s="218"/>
      <c r="O16" s="218"/>
    </row>
    <row r="17" spans="1:16" s="216" customFormat="1" ht="45" hidden="1" x14ac:dyDescent="0.2">
      <c r="A17" s="233" t="s">
        <v>104</v>
      </c>
      <c r="B17" s="238" t="s">
        <v>105</v>
      </c>
      <c r="C17" s="242">
        <v>2103093</v>
      </c>
      <c r="D17" s="243" t="s">
        <v>90</v>
      </c>
      <c r="E17" s="234"/>
      <c r="F17" s="237">
        <v>1</v>
      </c>
      <c r="G17" s="242">
        <f>1768537.48+14341.6+8875.8</f>
        <v>1791754.8800000001</v>
      </c>
      <c r="H17" s="242">
        <v>853340.52</v>
      </c>
      <c r="I17" s="242">
        <v>1782879.08</v>
      </c>
      <c r="J17" s="234"/>
      <c r="K17" s="244" t="s">
        <v>106</v>
      </c>
      <c r="L17" s="218">
        <f t="shared" si="0"/>
        <v>311338.11999999988</v>
      </c>
      <c r="N17" s="218"/>
      <c r="O17" s="218"/>
    </row>
    <row r="18" spans="1:16" ht="96" hidden="1" customHeight="1" x14ac:dyDescent="0.2">
      <c r="A18" s="233" t="s">
        <v>107</v>
      </c>
      <c r="B18" s="238" t="s">
        <v>108</v>
      </c>
      <c r="C18" s="242">
        <v>1440000</v>
      </c>
      <c r="D18" s="247" t="s">
        <v>109</v>
      </c>
      <c r="E18" s="234"/>
      <c r="F18" s="237">
        <v>1</v>
      </c>
      <c r="G18" s="242"/>
      <c r="H18" s="242">
        <v>1440000</v>
      </c>
      <c r="I18" s="242"/>
      <c r="J18" s="234"/>
      <c r="K18" s="244" t="s">
        <v>110</v>
      </c>
      <c r="L18" s="218">
        <f t="shared" si="0"/>
        <v>1440000</v>
      </c>
      <c r="N18" s="218"/>
    </row>
    <row r="19" spans="1:16" s="216" customFormat="1" ht="45" hidden="1" customHeight="1" x14ac:dyDescent="0.2">
      <c r="A19" s="233" t="s">
        <v>111</v>
      </c>
      <c r="B19" s="234"/>
      <c r="C19" s="242">
        <v>50000</v>
      </c>
      <c r="D19" s="243" t="s">
        <v>112</v>
      </c>
      <c r="E19" s="234"/>
      <c r="F19" s="237">
        <v>1</v>
      </c>
      <c r="G19" s="242">
        <v>50000</v>
      </c>
      <c r="H19" s="242"/>
      <c r="I19" s="242"/>
      <c r="J19" s="234"/>
      <c r="K19" s="244" t="s">
        <v>113</v>
      </c>
      <c r="L19" s="218">
        <f t="shared" si="0"/>
        <v>0</v>
      </c>
      <c r="N19" s="218"/>
      <c r="O19" s="218"/>
    </row>
    <row r="20" spans="1:16" s="216" customFormat="1" ht="45" hidden="1" x14ac:dyDescent="0.2">
      <c r="A20" s="233" t="s">
        <v>104</v>
      </c>
      <c r="B20" s="238" t="s">
        <v>105</v>
      </c>
      <c r="C20" s="242">
        <v>2103093</v>
      </c>
      <c r="D20" s="247" t="s">
        <v>114</v>
      </c>
      <c r="E20" s="234"/>
      <c r="F20" s="237">
        <v>0.5</v>
      </c>
      <c r="G20" s="242"/>
      <c r="H20" s="242"/>
      <c r="I20" s="242"/>
      <c r="J20" s="234"/>
      <c r="K20" s="244" t="s">
        <v>106</v>
      </c>
      <c r="L20" s="218">
        <f t="shared" si="0"/>
        <v>2103093</v>
      </c>
      <c r="N20" s="218"/>
      <c r="O20" s="218"/>
    </row>
    <row r="21" spans="1:16" s="216" customFormat="1" ht="60" hidden="1" x14ac:dyDescent="0.2">
      <c r="A21" s="248" t="s">
        <v>115</v>
      </c>
      <c r="B21" s="249" t="s">
        <v>116</v>
      </c>
      <c r="C21" s="250">
        <v>1822247.42</v>
      </c>
      <c r="D21" s="247" t="s">
        <v>114</v>
      </c>
      <c r="E21" s="251"/>
      <c r="F21" s="252">
        <v>1</v>
      </c>
      <c r="G21" s="250">
        <v>1822247.42</v>
      </c>
      <c r="H21" s="250"/>
      <c r="I21" s="250"/>
      <c r="J21" s="251"/>
      <c r="K21" s="253" t="s">
        <v>117</v>
      </c>
      <c r="L21" s="218">
        <f t="shared" si="0"/>
        <v>0</v>
      </c>
      <c r="N21" s="218"/>
      <c r="O21" s="218"/>
    </row>
    <row r="22" spans="1:16" s="216" customFormat="1" ht="90" hidden="1" x14ac:dyDescent="0.2">
      <c r="A22" s="233" t="s">
        <v>118</v>
      </c>
      <c r="B22" s="249" t="s">
        <v>119</v>
      </c>
      <c r="C22" s="254">
        <v>7077100</v>
      </c>
      <c r="D22" s="247" t="s">
        <v>120</v>
      </c>
      <c r="E22" s="251"/>
      <c r="F22" s="252">
        <v>1</v>
      </c>
      <c r="G22" s="235">
        <f>6265426.1+776797.34</f>
        <v>7042223.4399999995</v>
      </c>
      <c r="H22" s="254">
        <f>+C22-G22</f>
        <v>34876.560000000522</v>
      </c>
      <c r="I22" s="251"/>
      <c r="J22" s="251"/>
      <c r="K22" s="255" t="s">
        <v>121</v>
      </c>
      <c r="L22" s="218">
        <f t="shared" si="0"/>
        <v>34876.560000000522</v>
      </c>
      <c r="N22" s="218"/>
      <c r="O22" s="218"/>
    </row>
    <row r="23" spans="1:16" s="216" customFormat="1" ht="30" x14ac:dyDescent="0.2">
      <c r="A23" s="233" t="s">
        <v>122</v>
      </c>
      <c r="B23" s="249" t="s">
        <v>119</v>
      </c>
      <c r="C23" s="254">
        <v>13750201</v>
      </c>
      <c r="D23" s="247" t="s">
        <v>123</v>
      </c>
      <c r="E23" s="251"/>
      <c r="F23" s="252">
        <v>0.82</v>
      </c>
      <c r="G23" s="254">
        <f>13750201-9177460.26</f>
        <v>4572740.74</v>
      </c>
      <c r="H23" s="254"/>
      <c r="I23" s="251"/>
      <c r="J23" s="251"/>
      <c r="K23" s="255" t="s">
        <v>88</v>
      </c>
      <c r="L23" s="239">
        <f t="shared" si="0"/>
        <v>9177460.2599999998</v>
      </c>
      <c r="N23" s="218"/>
      <c r="O23" s="218"/>
    </row>
    <row r="24" spans="1:16" s="216" customFormat="1" ht="90" hidden="1" x14ac:dyDescent="0.2">
      <c r="A24" s="241" t="s">
        <v>124</v>
      </c>
      <c r="B24" s="249"/>
      <c r="C24" s="254">
        <v>3500000</v>
      </c>
      <c r="D24" s="256" t="s">
        <v>123</v>
      </c>
      <c r="E24" s="251"/>
      <c r="F24" s="252">
        <v>1</v>
      </c>
      <c r="G24" s="254">
        <v>3490000</v>
      </c>
      <c r="H24" s="254"/>
      <c r="I24" s="251"/>
      <c r="J24" s="251"/>
      <c r="K24" s="255" t="s">
        <v>125</v>
      </c>
      <c r="L24" s="218">
        <f t="shared" si="0"/>
        <v>10000</v>
      </c>
      <c r="N24" s="218"/>
      <c r="O24" s="218"/>
      <c r="P24" s="216" t="s">
        <v>126</v>
      </c>
    </row>
    <row r="25" spans="1:16" s="216" customFormat="1" ht="17.25" customHeight="1" x14ac:dyDescent="0.2">
      <c r="A25" s="257" t="s">
        <v>127</v>
      </c>
      <c r="B25" s="258"/>
      <c r="C25" s="259"/>
      <c r="D25" s="258"/>
      <c r="E25" s="260"/>
      <c r="F25" s="261"/>
      <c r="G25" s="262"/>
      <c r="H25" s="262"/>
      <c r="I25" s="262"/>
      <c r="J25" s="258"/>
      <c r="K25" s="263"/>
      <c r="L25" s="218">
        <f t="shared" si="0"/>
        <v>0</v>
      </c>
      <c r="N25" s="218"/>
      <c r="O25" s="218"/>
    </row>
    <row r="26" spans="1:16" s="216" customFormat="1" ht="48.75" customHeight="1" x14ac:dyDescent="0.2">
      <c r="A26" s="233" t="s">
        <v>128</v>
      </c>
      <c r="B26" s="264" t="s">
        <v>129</v>
      </c>
      <c r="C26" s="265">
        <v>34500000</v>
      </c>
      <c r="D26" s="266" t="s">
        <v>130</v>
      </c>
      <c r="E26" s="267"/>
      <c r="F26" s="268">
        <v>1</v>
      </c>
      <c r="G26" s="265">
        <v>34167234.310000002</v>
      </c>
      <c r="H26" s="265">
        <v>332765.68999999762</v>
      </c>
      <c r="I26" s="265">
        <v>34167234.310000002</v>
      </c>
      <c r="J26" s="267"/>
      <c r="K26" s="264" t="s">
        <v>131</v>
      </c>
      <c r="L26" s="239">
        <f>+C26-G26</f>
        <v>332765.68999999762</v>
      </c>
      <c r="N26" s="218"/>
      <c r="O26" s="218"/>
    </row>
    <row r="27" spans="1:16" s="216" customFormat="1" ht="45" x14ac:dyDescent="0.2">
      <c r="A27" s="269" t="s">
        <v>132</v>
      </c>
      <c r="B27" s="234"/>
      <c r="C27" s="235"/>
      <c r="D27" s="236"/>
      <c r="E27" s="234"/>
      <c r="F27" s="237"/>
      <c r="G27" s="235"/>
      <c r="H27" s="235"/>
      <c r="I27" s="235"/>
      <c r="J27" s="234"/>
      <c r="K27" s="238"/>
      <c r="L27" s="218">
        <f t="shared" si="0"/>
        <v>0</v>
      </c>
      <c r="N27" s="218"/>
      <c r="O27" s="218"/>
    </row>
    <row r="28" spans="1:16" s="216" customFormat="1" ht="17.25" customHeight="1" x14ac:dyDescent="0.2">
      <c r="A28" s="270" t="s">
        <v>133</v>
      </c>
      <c r="B28" s="238" t="s">
        <v>134</v>
      </c>
      <c r="C28" s="235">
        <v>15000000</v>
      </c>
      <c r="D28" s="238" t="s">
        <v>135</v>
      </c>
      <c r="E28" s="234"/>
      <c r="F28" s="237">
        <v>1</v>
      </c>
      <c r="G28" s="235">
        <v>14280464.15</v>
      </c>
      <c r="H28" s="235">
        <v>719535.84999999963</v>
      </c>
      <c r="I28" s="235">
        <v>14280464.15</v>
      </c>
      <c r="J28" s="234"/>
      <c r="K28" s="238" t="s">
        <v>131</v>
      </c>
      <c r="L28" s="239">
        <f t="shared" si="0"/>
        <v>719535.84999999963</v>
      </c>
      <c r="N28" s="218"/>
      <c r="O28" s="218"/>
    </row>
    <row r="29" spans="1:16" s="216" customFormat="1" ht="17.25" customHeight="1" x14ac:dyDescent="0.2">
      <c r="A29" s="270" t="s">
        <v>136</v>
      </c>
      <c r="B29" s="271" t="s">
        <v>137</v>
      </c>
      <c r="C29" s="262">
        <v>40745187</v>
      </c>
      <c r="D29" s="263" t="s">
        <v>135</v>
      </c>
      <c r="E29" s="258"/>
      <c r="F29" s="272">
        <f>+G29/C29</f>
        <v>0.92150748995212617</v>
      </c>
      <c r="G29" s="273">
        <f>24149995+3998000+4499000+4900000</f>
        <v>37546995</v>
      </c>
      <c r="H29" s="273">
        <v>12597192</v>
      </c>
      <c r="I29" s="273">
        <v>37546995</v>
      </c>
      <c r="J29" s="258"/>
      <c r="K29" s="274" t="s">
        <v>88</v>
      </c>
      <c r="L29" s="239">
        <f t="shared" si="0"/>
        <v>3198192</v>
      </c>
      <c r="N29" s="218"/>
      <c r="O29" s="218"/>
    </row>
    <row r="30" spans="1:16" s="216" customFormat="1" ht="17.25" customHeight="1" x14ac:dyDescent="0.2">
      <c r="A30" s="275" t="s">
        <v>138</v>
      </c>
      <c r="B30" s="276"/>
      <c r="C30" s="254"/>
      <c r="D30" s="249"/>
      <c r="E30" s="251"/>
      <c r="F30" s="277"/>
      <c r="G30" s="278"/>
      <c r="H30" s="278"/>
      <c r="I30" s="278"/>
      <c r="J30" s="251"/>
      <c r="K30" s="279"/>
      <c r="L30" s="218">
        <f t="shared" si="0"/>
        <v>0</v>
      </c>
      <c r="N30" s="218"/>
      <c r="O30" s="218"/>
    </row>
    <row r="31" spans="1:16" s="216" customFormat="1" ht="30" x14ac:dyDescent="0.2">
      <c r="A31" s="280" t="s">
        <v>139</v>
      </c>
      <c r="B31" s="234"/>
      <c r="C31" s="235">
        <v>4000000</v>
      </c>
      <c r="D31" s="238" t="s">
        <v>135</v>
      </c>
      <c r="E31" s="234"/>
      <c r="F31" s="237">
        <f>+G31/C31</f>
        <v>0.89549956000000008</v>
      </c>
      <c r="G31" s="235">
        <f>335500+3175550+46898.24+24050</f>
        <v>3581998.24</v>
      </c>
      <c r="H31" s="235">
        <f>+C31-G31</f>
        <v>418001.75999999978</v>
      </c>
      <c r="I31" s="235">
        <v>3581998.24</v>
      </c>
      <c r="J31" s="234"/>
      <c r="K31" s="244" t="s">
        <v>88</v>
      </c>
      <c r="L31" s="239">
        <f>+C31-G31</f>
        <v>418001.75999999978</v>
      </c>
      <c r="N31" s="218"/>
      <c r="O31" s="218"/>
    </row>
    <row r="32" spans="1:16" s="216" customFormat="1" ht="17.25" customHeight="1" x14ac:dyDescent="0.2">
      <c r="A32" s="241" t="s">
        <v>140</v>
      </c>
      <c r="B32" s="234"/>
      <c r="C32" s="281"/>
      <c r="D32" s="281"/>
      <c r="E32" s="281"/>
      <c r="F32" s="281"/>
      <c r="G32" s="281"/>
      <c r="H32" s="281"/>
      <c r="I32" s="281"/>
      <c r="J32" s="281"/>
      <c r="K32" s="282"/>
      <c r="N32" s="218"/>
      <c r="O32" s="218"/>
    </row>
    <row r="33" spans="1:15" s="216" customFormat="1" ht="15.75" x14ac:dyDescent="0.2">
      <c r="A33" s="283" t="s">
        <v>141</v>
      </c>
      <c r="B33" s="267"/>
      <c r="C33" s="265"/>
      <c r="D33" s="267"/>
      <c r="E33" s="267"/>
      <c r="F33" s="268"/>
      <c r="G33" s="265"/>
      <c r="H33" s="267"/>
      <c r="I33" s="267"/>
      <c r="J33" s="267"/>
      <c r="K33" s="284"/>
      <c r="L33" s="218">
        <f t="shared" si="0"/>
        <v>0</v>
      </c>
      <c r="N33" s="218"/>
      <c r="O33" s="218"/>
    </row>
    <row r="34" spans="1:15" s="216" customFormat="1" ht="15.75" x14ac:dyDescent="0.2">
      <c r="A34" s="285" t="s">
        <v>142</v>
      </c>
      <c r="B34" s="267"/>
      <c r="C34" s="265"/>
      <c r="D34" s="267"/>
      <c r="E34" s="267"/>
      <c r="F34" s="268"/>
      <c r="G34" s="265"/>
      <c r="H34" s="267"/>
      <c r="I34" s="267"/>
      <c r="J34" s="267"/>
      <c r="K34" s="286" t="s">
        <v>143</v>
      </c>
      <c r="L34" s="218">
        <f t="shared" si="0"/>
        <v>0</v>
      </c>
      <c r="N34" s="218"/>
      <c r="O34" s="218"/>
    </row>
    <row r="35" spans="1:15" s="216" customFormat="1" ht="15.75" x14ac:dyDescent="0.2">
      <c r="A35" s="287"/>
      <c r="B35" s="263" t="s">
        <v>144</v>
      </c>
      <c r="C35" s="262">
        <v>500000</v>
      </c>
      <c r="D35" s="288">
        <v>43030</v>
      </c>
      <c r="E35" s="258"/>
      <c r="F35" s="261">
        <v>1</v>
      </c>
      <c r="G35" s="262"/>
      <c r="H35" s="258"/>
      <c r="I35" s="262"/>
      <c r="J35" s="258"/>
      <c r="K35" s="289"/>
      <c r="L35" s="239">
        <f t="shared" si="0"/>
        <v>500000</v>
      </c>
      <c r="N35" s="218"/>
      <c r="O35" s="218"/>
    </row>
    <row r="36" spans="1:15" s="216" customFormat="1" ht="15.75" x14ac:dyDescent="0.2">
      <c r="A36" s="287"/>
      <c r="B36" s="263" t="s">
        <v>145</v>
      </c>
      <c r="C36" s="262">
        <v>1060000</v>
      </c>
      <c r="D36" s="288">
        <v>43030</v>
      </c>
      <c r="E36" s="258"/>
      <c r="F36" s="261">
        <v>1</v>
      </c>
      <c r="G36" s="262"/>
      <c r="H36" s="258"/>
      <c r="I36" s="258"/>
      <c r="J36" s="258"/>
      <c r="K36" s="289"/>
      <c r="L36" s="239">
        <f t="shared" si="0"/>
        <v>1060000</v>
      </c>
      <c r="N36" s="218"/>
      <c r="O36" s="218"/>
    </row>
    <row r="37" spans="1:15" s="216" customFormat="1" ht="15.75" x14ac:dyDescent="0.2">
      <c r="A37" s="290"/>
      <c r="B37" s="251"/>
      <c r="C37" s="254"/>
      <c r="D37" s="251"/>
      <c r="E37" s="251"/>
      <c r="F37" s="291"/>
      <c r="G37" s="254"/>
      <c r="H37" s="251"/>
      <c r="I37" s="251"/>
      <c r="J37" s="251"/>
      <c r="K37" s="292"/>
      <c r="L37" s="218">
        <f t="shared" si="0"/>
        <v>0</v>
      </c>
      <c r="N37" s="218"/>
      <c r="O37" s="218"/>
    </row>
    <row r="38" spans="1:15" ht="45" x14ac:dyDescent="0.2">
      <c r="A38" s="233" t="s">
        <v>146</v>
      </c>
      <c r="B38" s="238"/>
      <c r="C38" s="242">
        <v>10647492</v>
      </c>
      <c r="D38" s="247" t="s">
        <v>147</v>
      </c>
      <c r="E38" s="234"/>
      <c r="F38" s="237"/>
      <c r="G38" s="242"/>
      <c r="H38" s="242"/>
      <c r="I38" s="242"/>
      <c r="J38" s="234"/>
      <c r="K38" s="244" t="s">
        <v>88</v>
      </c>
      <c r="L38" s="239">
        <f t="shared" si="0"/>
        <v>10647492</v>
      </c>
      <c r="N38" s="218"/>
    </row>
    <row r="39" spans="1:15" ht="43.5" customHeight="1" x14ac:dyDescent="0.2">
      <c r="A39" s="233" t="s">
        <v>148</v>
      </c>
      <c r="B39" s="238"/>
      <c r="C39" s="242">
        <v>2500000</v>
      </c>
      <c r="D39" s="247" t="s">
        <v>149</v>
      </c>
      <c r="E39" s="234"/>
      <c r="F39" s="237"/>
      <c r="G39" s="242"/>
      <c r="H39" s="242"/>
      <c r="I39" s="242"/>
      <c r="J39" s="234"/>
      <c r="K39" s="244"/>
      <c r="L39" s="239">
        <f>+C39-G39</f>
        <v>2500000</v>
      </c>
      <c r="N39" s="218"/>
    </row>
    <row r="40" spans="1:15" ht="15.75" x14ac:dyDescent="0.2">
      <c r="A40" s="244"/>
      <c r="B40" s="238"/>
      <c r="C40" s="242"/>
      <c r="D40" s="247"/>
      <c r="E40" s="234"/>
      <c r="F40" s="237"/>
      <c r="G40" s="242"/>
      <c r="H40" s="242"/>
      <c r="I40" s="242"/>
      <c r="J40" s="234"/>
      <c r="K40" s="244"/>
      <c r="L40" s="218"/>
      <c r="N40" s="218"/>
    </row>
    <row r="41" spans="1:15" ht="15.75" hidden="1" x14ac:dyDescent="0.2">
      <c r="A41" s="293" t="s">
        <v>150</v>
      </c>
      <c r="B41" s="238"/>
      <c r="C41" s="242"/>
      <c r="D41" s="247"/>
      <c r="E41" s="234"/>
      <c r="F41" s="237"/>
      <c r="G41" s="242"/>
      <c r="H41" s="242"/>
      <c r="I41" s="242"/>
      <c r="J41" s="234"/>
      <c r="K41" s="244"/>
      <c r="L41" s="218">
        <f t="shared" si="0"/>
        <v>0</v>
      </c>
      <c r="N41" s="218"/>
    </row>
    <row r="42" spans="1:15" ht="30" hidden="1" x14ac:dyDescent="0.2">
      <c r="A42" s="244" t="s">
        <v>151</v>
      </c>
      <c r="B42" s="238"/>
      <c r="C42" s="242">
        <v>1890000</v>
      </c>
      <c r="D42" s="247" t="s">
        <v>152</v>
      </c>
      <c r="E42" s="234"/>
      <c r="F42" s="237">
        <f>948991.96/1890000</f>
        <v>0.50211214814814809</v>
      </c>
      <c r="G42" s="242">
        <f>188100+188100+316675+124446.96+131670</f>
        <v>948991.96</v>
      </c>
      <c r="H42" s="242">
        <v>1890000</v>
      </c>
      <c r="I42" s="242"/>
      <c r="J42" s="234"/>
      <c r="K42" s="244" t="s">
        <v>153</v>
      </c>
      <c r="L42" s="218">
        <f t="shared" si="0"/>
        <v>941008.04</v>
      </c>
      <c r="N42" s="218"/>
    </row>
    <row r="43" spans="1:15" ht="30" hidden="1" x14ac:dyDescent="0.2">
      <c r="A43" s="244" t="s">
        <v>154</v>
      </c>
      <c r="B43" s="238"/>
      <c r="C43" s="242">
        <v>1264500</v>
      </c>
      <c r="D43" s="247" t="s">
        <v>155</v>
      </c>
      <c r="E43" s="234"/>
      <c r="F43" s="237">
        <v>1</v>
      </c>
      <c r="G43" s="242">
        <f>1264500-10500+10500</f>
        <v>1264500</v>
      </c>
      <c r="H43" s="242">
        <f>+C43-G43</f>
        <v>0</v>
      </c>
      <c r="I43" s="242">
        <v>1264500</v>
      </c>
      <c r="J43" s="234"/>
      <c r="K43" s="244" t="s">
        <v>113</v>
      </c>
      <c r="L43" s="218">
        <f t="shared" si="0"/>
        <v>0</v>
      </c>
      <c r="N43" s="218"/>
    </row>
    <row r="44" spans="1:15" ht="30" hidden="1" x14ac:dyDescent="0.2">
      <c r="A44" s="244" t="s">
        <v>156</v>
      </c>
      <c r="B44" s="238"/>
      <c r="C44" s="242">
        <v>1264500</v>
      </c>
      <c r="D44" s="247" t="s">
        <v>155</v>
      </c>
      <c r="E44" s="234"/>
      <c r="F44" s="237">
        <v>1</v>
      </c>
      <c r="G44" s="242">
        <f>1264500-10500+10500</f>
        <v>1264500</v>
      </c>
      <c r="H44" s="242">
        <f>+C44-G44</f>
        <v>0</v>
      </c>
      <c r="I44" s="242">
        <v>1264500</v>
      </c>
      <c r="J44" s="234"/>
      <c r="K44" s="244" t="s">
        <v>113</v>
      </c>
      <c r="L44" s="218">
        <f t="shared" si="0"/>
        <v>0</v>
      </c>
      <c r="N44" s="218"/>
    </row>
    <row r="45" spans="1:15" ht="15.75" hidden="1" x14ac:dyDescent="0.2">
      <c r="A45" s="293" t="s">
        <v>157</v>
      </c>
      <c r="B45" s="238"/>
      <c r="C45" s="242"/>
      <c r="D45" s="247"/>
      <c r="E45" s="234"/>
      <c r="F45" s="237"/>
      <c r="G45" s="242"/>
      <c r="H45" s="242"/>
      <c r="I45" s="242"/>
      <c r="J45" s="234"/>
      <c r="K45" s="244"/>
      <c r="L45" s="218">
        <f t="shared" si="0"/>
        <v>0</v>
      </c>
      <c r="N45" s="218"/>
    </row>
    <row r="46" spans="1:15" ht="90" hidden="1" x14ac:dyDescent="0.2">
      <c r="A46" s="244" t="s">
        <v>158</v>
      </c>
      <c r="B46" s="238"/>
      <c r="C46" s="242">
        <v>905000</v>
      </c>
      <c r="D46" s="247" t="s">
        <v>159</v>
      </c>
      <c r="E46" s="234"/>
      <c r="F46" s="237">
        <v>1</v>
      </c>
      <c r="G46" s="242">
        <f>111357.38+2863.64+39000+5616.38+7505+2000+61200+4455.99+2969.26+4880.54+365120+265200+4126.09</f>
        <v>876294.28</v>
      </c>
      <c r="H46" s="242">
        <f>+C46-G46</f>
        <v>28705.719999999972</v>
      </c>
      <c r="I46" s="242">
        <v>111357.38</v>
      </c>
      <c r="J46" s="234"/>
      <c r="K46" s="244" t="s">
        <v>160</v>
      </c>
      <c r="L46" s="218">
        <f t="shared" si="0"/>
        <v>28705.719999999972</v>
      </c>
      <c r="N46" s="218"/>
    </row>
    <row r="47" spans="1:15" ht="15.75" x14ac:dyDescent="0.2">
      <c r="A47" s="293" t="s">
        <v>161</v>
      </c>
      <c r="B47" s="238"/>
      <c r="C47" s="242"/>
      <c r="D47" s="247"/>
      <c r="E47" s="234"/>
      <c r="F47" s="237"/>
      <c r="G47" s="242"/>
      <c r="H47" s="242"/>
      <c r="I47" s="242"/>
      <c r="J47" s="234"/>
      <c r="K47" s="244"/>
      <c r="L47" s="218">
        <f t="shared" si="0"/>
        <v>0</v>
      </c>
      <c r="N47" s="218"/>
    </row>
    <row r="48" spans="1:15" ht="45" x14ac:dyDescent="0.2">
      <c r="A48" s="233" t="s">
        <v>162</v>
      </c>
      <c r="B48" s="238" t="s">
        <v>163</v>
      </c>
      <c r="C48" s="242">
        <v>200000</v>
      </c>
      <c r="D48" s="247" t="s">
        <v>164</v>
      </c>
      <c r="E48" s="234"/>
      <c r="F48" s="237">
        <v>1</v>
      </c>
      <c r="G48" s="242">
        <v>193836</v>
      </c>
      <c r="H48" s="242"/>
      <c r="I48" s="242"/>
      <c r="J48" s="234"/>
      <c r="K48" s="244" t="s">
        <v>165</v>
      </c>
      <c r="L48" s="239">
        <f t="shared" si="0"/>
        <v>6164</v>
      </c>
      <c r="N48" s="218"/>
    </row>
    <row r="49" spans="1:15" ht="30" customHeight="1" x14ac:dyDescent="0.2">
      <c r="A49" s="293" t="s">
        <v>166</v>
      </c>
      <c r="B49" s="238"/>
      <c r="C49" s="242"/>
      <c r="D49" s="247"/>
      <c r="E49" s="234"/>
      <c r="F49" s="237"/>
      <c r="G49" s="242"/>
      <c r="H49" s="242"/>
      <c r="I49" s="242"/>
      <c r="J49" s="234"/>
      <c r="K49" s="244"/>
      <c r="L49" s="218">
        <f t="shared" si="0"/>
        <v>0</v>
      </c>
      <c r="N49" s="218"/>
    </row>
    <row r="50" spans="1:15" ht="48.75" customHeight="1" x14ac:dyDescent="0.2">
      <c r="A50" s="233" t="s">
        <v>167</v>
      </c>
      <c r="B50" s="238"/>
      <c r="C50" s="242">
        <v>6000000</v>
      </c>
      <c r="D50" s="247" t="s">
        <v>168</v>
      </c>
      <c r="E50" s="234"/>
      <c r="F50" s="237"/>
      <c r="G50" s="242"/>
      <c r="H50" s="242"/>
      <c r="I50" s="242"/>
      <c r="J50" s="234"/>
      <c r="K50" s="244" t="s">
        <v>169</v>
      </c>
      <c r="L50" s="239">
        <f t="shared" si="0"/>
        <v>6000000</v>
      </c>
      <c r="N50" s="218"/>
    </row>
    <row r="51" spans="1:15" ht="15.75" hidden="1" x14ac:dyDescent="0.25">
      <c r="A51" s="294" t="s">
        <v>170</v>
      </c>
      <c r="B51" s="238"/>
      <c r="C51" s="242"/>
      <c r="D51" s="247"/>
      <c r="E51" s="234"/>
      <c r="F51" s="237"/>
      <c r="G51" s="242"/>
      <c r="H51" s="242"/>
      <c r="I51" s="242"/>
      <c r="J51" s="234"/>
      <c r="K51" s="244"/>
      <c r="L51" s="218">
        <f t="shared" si="0"/>
        <v>0</v>
      </c>
      <c r="N51" s="218"/>
    </row>
    <row r="52" spans="1:15" ht="90" hidden="1" x14ac:dyDescent="0.25">
      <c r="A52" s="295" t="s">
        <v>171</v>
      </c>
      <c r="B52" s="238" t="s">
        <v>163</v>
      </c>
      <c r="C52" s="242">
        <v>5000000</v>
      </c>
      <c r="D52" s="296" t="s">
        <v>172</v>
      </c>
      <c r="E52" s="234"/>
      <c r="F52" s="237">
        <v>1</v>
      </c>
      <c r="G52" s="242">
        <f>5000000-36738</f>
        <v>4963262</v>
      </c>
      <c r="H52" s="242"/>
      <c r="I52" s="242"/>
      <c r="J52" s="234"/>
      <c r="K52" s="244" t="s">
        <v>173</v>
      </c>
      <c r="L52" s="218">
        <f t="shared" si="0"/>
        <v>36738</v>
      </c>
      <c r="N52" s="218"/>
    </row>
    <row r="53" spans="1:15" ht="45" hidden="1" x14ac:dyDescent="0.25">
      <c r="A53" s="295" t="s">
        <v>174</v>
      </c>
      <c r="B53" s="238" t="s">
        <v>163</v>
      </c>
      <c r="C53" s="242">
        <v>10000000</v>
      </c>
      <c r="D53" s="296" t="s">
        <v>175</v>
      </c>
      <c r="E53" s="234"/>
      <c r="F53" s="237">
        <v>0</v>
      </c>
      <c r="G53" s="242">
        <v>0</v>
      </c>
      <c r="H53" s="242"/>
      <c r="I53" s="242"/>
      <c r="J53" s="234"/>
      <c r="K53" s="244" t="s">
        <v>176</v>
      </c>
      <c r="L53" s="218"/>
      <c r="N53" s="218"/>
    </row>
    <row r="54" spans="1:15" ht="15.75" x14ac:dyDescent="0.25">
      <c r="A54" s="294" t="s">
        <v>177</v>
      </c>
      <c r="B54" s="238"/>
      <c r="C54" s="242"/>
      <c r="D54" s="296"/>
      <c r="E54" s="234"/>
      <c r="F54" s="237"/>
      <c r="G54" s="242"/>
      <c r="H54" s="242"/>
      <c r="I54" s="242"/>
      <c r="J54" s="234"/>
      <c r="K54" s="244"/>
      <c r="L54" s="218"/>
      <c r="N54" s="218"/>
    </row>
    <row r="55" spans="1:15" ht="45" hidden="1" customHeight="1" x14ac:dyDescent="0.25">
      <c r="A55" s="295" t="s">
        <v>178</v>
      </c>
      <c r="B55" s="238"/>
      <c r="C55" s="242">
        <v>732125</v>
      </c>
      <c r="D55" s="247" t="s">
        <v>179</v>
      </c>
      <c r="E55" s="234"/>
      <c r="F55" s="237">
        <f>+G55/C55</f>
        <v>0.98770701724432308</v>
      </c>
      <c r="G55" s="242">
        <f>732125-9000</f>
        <v>723125</v>
      </c>
      <c r="H55" s="242"/>
      <c r="I55" s="242"/>
      <c r="J55" s="234"/>
      <c r="K55" s="244" t="s">
        <v>180</v>
      </c>
      <c r="L55" s="218"/>
      <c r="N55" s="218"/>
    </row>
    <row r="56" spans="1:15" ht="45" hidden="1" customHeight="1" x14ac:dyDescent="0.25">
      <c r="A56" s="295" t="s">
        <v>181</v>
      </c>
      <c r="B56" s="238"/>
      <c r="C56" s="242">
        <v>799125</v>
      </c>
      <c r="D56" s="247" t="s">
        <v>179</v>
      </c>
      <c r="E56" s="234"/>
      <c r="F56" s="237">
        <f>+G56/C56</f>
        <v>1</v>
      </c>
      <c r="G56" s="242">
        <v>799125</v>
      </c>
      <c r="H56" s="242"/>
      <c r="I56" s="242"/>
      <c r="J56" s="234"/>
      <c r="K56" s="244" t="s">
        <v>182</v>
      </c>
      <c r="L56" s="218"/>
      <c r="N56" s="218"/>
    </row>
    <row r="57" spans="1:15" ht="45" hidden="1" x14ac:dyDescent="0.25">
      <c r="A57" s="295" t="s">
        <v>183</v>
      </c>
      <c r="B57" s="238"/>
      <c r="C57" s="242">
        <v>210000</v>
      </c>
      <c r="D57" s="247" t="s">
        <v>179</v>
      </c>
      <c r="E57" s="234"/>
      <c r="F57" s="237">
        <f>+G57/C57</f>
        <v>0.96666666666666667</v>
      </c>
      <c r="G57" s="242">
        <v>203000</v>
      </c>
      <c r="H57" s="242"/>
      <c r="I57" s="242"/>
      <c r="J57" s="234"/>
      <c r="K57" s="244" t="s">
        <v>184</v>
      </c>
      <c r="L57" s="218"/>
      <c r="N57" s="218"/>
    </row>
    <row r="58" spans="1:15" ht="45" x14ac:dyDescent="0.25">
      <c r="A58" s="295" t="s">
        <v>185</v>
      </c>
      <c r="B58" s="238"/>
      <c r="C58" s="242">
        <v>709625</v>
      </c>
      <c r="D58" s="247"/>
      <c r="E58" s="234"/>
      <c r="F58" s="237">
        <f>+G58/C58</f>
        <v>0.75162938171569493</v>
      </c>
      <c r="G58" s="242">
        <f>18000+299625+215750</f>
        <v>533375</v>
      </c>
      <c r="H58" s="242"/>
      <c r="I58" s="242"/>
      <c r="J58" s="234"/>
      <c r="K58" s="244" t="s">
        <v>186</v>
      </c>
      <c r="L58" s="239">
        <f>+C58-G58</f>
        <v>176250</v>
      </c>
      <c r="N58" s="218"/>
    </row>
    <row r="59" spans="1:15" ht="45" x14ac:dyDescent="0.25">
      <c r="A59" s="295" t="s">
        <v>187</v>
      </c>
      <c r="B59" s="238"/>
      <c r="C59" s="242">
        <v>650625</v>
      </c>
      <c r="D59" s="247"/>
      <c r="E59" s="234"/>
      <c r="F59" s="237">
        <f>+G59/C59</f>
        <v>0.82478386167146978</v>
      </c>
      <c r="G59" s="242">
        <f>18000+305625+213000</f>
        <v>536625</v>
      </c>
      <c r="H59" s="242"/>
      <c r="I59" s="242"/>
      <c r="J59" s="234"/>
      <c r="K59" s="244" t="s">
        <v>186</v>
      </c>
      <c r="L59" s="239">
        <f>+C59-G59</f>
        <v>114000</v>
      </c>
      <c r="N59" s="218"/>
    </row>
    <row r="60" spans="1:15" ht="30" x14ac:dyDescent="0.25">
      <c r="A60" s="295" t="s">
        <v>188</v>
      </c>
      <c r="B60" s="238"/>
      <c r="C60" s="242">
        <v>46600</v>
      </c>
      <c r="D60" s="247" t="s">
        <v>189</v>
      </c>
      <c r="E60" s="234"/>
      <c r="F60" s="237">
        <f>+G60/46600</f>
        <v>5.6167381974248927E-2</v>
      </c>
      <c r="G60" s="242">
        <v>2617.4</v>
      </c>
      <c r="H60" s="242"/>
      <c r="I60" s="242"/>
      <c r="J60" s="234"/>
      <c r="K60" s="244"/>
      <c r="L60" s="239">
        <f>+C60-G60</f>
        <v>43982.6</v>
      </c>
      <c r="N60" s="218"/>
    </row>
    <row r="61" spans="1:15" ht="15.75" hidden="1" x14ac:dyDescent="0.25">
      <c r="A61" s="297" t="s">
        <v>190</v>
      </c>
      <c r="B61" s="238"/>
      <c r="C61" s="242"/>
      <c r="D61" s="296"/>
      <c r="E61" s="234"/>
      <c r="F61" s="237"/>
      <c r="G61" s="242"/>
      <c r="H61" s="242"/>
      <c r="I61" s="242"/>
      <c r="J61" s="234"/>
      <c r="K61" s="244"/>
      <c r="L61" s="218">
        <f t="shared" si="0"/>
        <v>0</v>
      </c>
      <c r="N61" s="218"/>
    </row>
    <row r="62" spans="1:15" ht="30" hidden="1" x14ac:dyDescent="0.2">
      <c r="A62" s="233" t="s">
        <v>191</v>
      </c>
      <c r="B62" s="238"/>
      <c r="C62" s="242"/>
      <c r="D62" s="247"/>
      <c r="E62" s="234"/>
      <c r="F62" s="237"/>
      <c r="G62" s="242"/>
      <c r="H62" s="242"/>
      <c r="I62" s="242"/>
      <c r="J62" s="234"/>
      <c r="K62" s="244" t="s">
        <v>192</v>
      </c>
      <c r="L62" s="218">
        <f t="shared" si="0"/>
        <v>0</v>
      </c>
      <c r="N62" s="218"/>
    </row>
    <row r="63" spans="1:15" s="216" customFormat="1" ht="15.75" x14ac:dyDescent="0.2">
      <c r="A63" s="283" t="s">
        <v>193</v>
      </c>
      <c r="B63" s="249"/>
      <c r="C63" s="250"/>
      <c r="D63" s="249"/>
      <c r="E63" s="251"/>
      <c r="F63" s="252"/>
      <c r="G63" s="254"/>
      <c r="H63" s="251"/>
      <c r="I63" s="251"/>
      <c r="J63" s="251"/>
      <c r="K63" s="249"/>
      <c r="L63" s="218">
        <f t="shared" si="0"/>
        <v>0</v>
      </c>
      <c r="N63" s="218"/>
      <c r="O63" s="218"/>
    </row>
    <row r="64" spans="1:15" s="216" customFormat="1" ht="60" x14ac:dyDescent="0.2">
      <c r="A64" s="282" t="s">
        <v>194</v>
      </c>
      <c r="B64" s="249"/>
      <c r="C64" s="250">
        <v>758152</v>
      </c>
      <c r="D64" s="253" t="s">
        <v>189</v>
      </c>
      <c r="E64" s="251"/>
      <c r="F64" s="252">
        <v>0</v>
      </c>
      <c r="G64" s="254">
        <v>0</v>
      </c>
      <c r="H64" s="251"/>
      <c r="I64" s="251"/>
      <c r="J64" s="251"/>
      <c r="K64" s="249"/>
      <c r="L64" s="218"/>
      <c r="N64" s="218"/>
      <c r="O64" s="218"/>
    </row>
    <row r="65" spans="1:15" s="216" customFormat="1" ht="15.75" x14ac:dyDescent="0.2">
      <c r="A65" s="283" t="s">
        <v>195</v>
      </c>
      <c r="B65" s="249"/>
      <c r="C65" s="250"/>
      <c r="D65" s="249"/>
      <c r="E65" s="251"/>
      <c r="F65" s="252"/>
      <c r="G65" s="254"/>
      <c r="H65" s="251"/>
      <c r="I65" s="251"/>
      <c r="J65" s="251"/>
      <c r="K65" s="249"/>
      <c r="L65" s="218">
        <f t="shared" ref="L65" si="1">+C65-G65</f>
        <v>0</v>
      </c>
      <c r="N65" s="218"/>
      <c r="O65" s="218"/>
    </row>
    <row r="66" spans="1:15" s="216" customFormat="1" ht="30" x14ac:dyDescent="0.2">
      <c r="A66" s="298" t="s">
        <v>196</v>
      </c>
      <c r="B66" s="249"/>
      <c r="C66" s="250">
        <v>121000</v>
      </c>
      <c r="D66" s="247" t="s">
        <v>197</v>
      </c>
      <c r="E66" s="251"/>
      <c r="F66" s="252"/>
      <c r="G66" s="254"/>
      <c r="H66" s="251"/>
      <c r="I66" s="251"/>
      <c r="J66" s="251"/>
      <c r="K66" s="249"/>
      <c r="L66" s="218"/>
      <c r="N66" s="218"/>
      <c r="O66" s="218"/>
    </row>
    <row r="67" spans="1:15" s="216" customFormat="1" ht="45" x14ac:dyDescent="0.2">
      <c r="A67" s="298" t="s">
        <v>198</v>
      </c>
      <c r="B67" s="249"/>
      <c r="C67" s="250">
        <v>200000</v>
      </c>
      <c r="D67" s="247" t="s">
        <v>197</v>
      </c>
      <c r="E67" s="251"/>
      <c r="F67" s="252">
        <f>42000/200000</f>
        <v>0.21</v>
      </c>
      <c r="G67" s="254">
        <v>42000</v>
      </c>
      <c r="H67" s="251"/>
      <c r="I67" s="251"/>
      <c r="J67" s="251"/>
      <c r="K67" s="249"/>
      <c r="L67" s="218">
        <f>+C67-G67</f>
        <v>158000</v>
      </c>
      <c r="N67" s="218"/>
      <c r="O67" s="218"/>
    </row>
    <row r="68" spans="1:15" ht="90" x14ac:dyDescent="0.2">
      <c r="A68" s="233" t="s">
        <v>199</v>
      </c>
      <c r="B68" s="244" t="s">
        <v>200</v>
      </c>
      <c r="C68" s="242">
        <v>270000</v>
      </c>
      <c r="D68" s="247" t="s">
        <v>201</v>
      </c>
      <c r="E68" s="234"/>
      <c r="F68" s="237"/>
      <c r="G68" s="242">
        <v>0</v>
      </c>
      <c r="H68" s="242"/>
      <c r="I68" s="242"/>
      <c r="J68" s="234"/>
      <c r="K68" s="244"/>
      <c r="L68" s="239">
        <f>+C68-G68</f>
        <v>270000</v>
      </c>
      <c r="N68" s="218"/>
    </row>
    <row r="69" spans="1:15" ht="41.25" customHeight="1" x14ac:dyDescent="0.2">
      <c r="A69" s="233" t="s">
        <v>202</v>
      </c>
      <c r="B69" s="238"/>
      <c r="C69" s="242">
        <v>7610</v>
      </c>
      <c r="D69" s="247" t="s">
        <v>203</v>
      </c>
      <c r="E69" s="234"/>
      <c r="F69" s="237">
        <v>0</v>
      </c>
      <c r="G69" s="242">
        <v>0</v>
      </c>
      <c r="H69" s="242"/>
      <c r="I69" s="242"/>
      <c r="J69" s="234"/>
      <c r="K69" s="244"/>
      <c r="L69" s="239">
        <f>+C69-G69</f>
        <v>7610</v>
      </c>
      <c r="N69" s="218"/>
    </row>
    <row r="70" spans="1:15" ht="45" customHeight="1" x14ac:dyDescent="0.2">
      <c r="A70" s="233" t="s">
        <v>204</v>
      </c>
      <c r="B70" s="238"/>
      <c r="C70" s="242">
        <v>50000</v>
      </c>
      <c r="D70" s="247" t="s">
        <v>205</v>
      </c>
      <c r="E70" s="234"/>
      <c r="F70" s="237">
        <v>0</v>
      </c>
      <c r="G70" s="242">
        <v>0</v>
      </c>
      <c r="H70" s="242"/>
      <c r="I70" s="242"/>
      <c r="J70" s="234"/>
      <c r="K70" s="244" t="s">
        <v>206</v>
      </c>
      <c r="L70" s="239">
        <f>+C70-G70</f>
        <v>50000</v>
      </c>
      <c r="N70" s="218"/>
    </row>
    <row r="71" spans="1:15" ht="41.25" customHeight="1" x14ac:dyDescent="0.2">
      <c r="A71" s="233" t="s">
        <v>207</v>
      </c>
      <c r="B71" s="238"/>
      <c r="C71" s="242">
        <v>3000</v>
      </c>
      <c r="D71" s="247" t="s">
        <v>208</v>
      </c>
      <c r="E71" s="234"/>
      <c r="F71" s="237">
        <v>0</v>
      </c>
      <c r="G71" s="242">
        <v>0</v>
      </c>
      <c r="H71" s="242"/>
      <c r="I71" s="242"/>
      <c r="J71" s="234"/>
      <c r="K71" s="244"/>
      <c r="L71" s="239">
        <f>+C71-G71</f>
        <v>3000</v>
      </c>
      <c r="M71" s="220" t="s">
        <v>209</v>
      </c>
      <c r="N71" s="218"/>
    </row>
    <row r="72" spans="1:15" s="216" customFormat="1" ht="41.25" customHeight="1" x14ac:dyDescent="0.2">
      <c r="A72" s="241" t="s">
        <v>210</v>
      </c>
      <c r="B72" s="238"/>
      <c r="C72" s="242">
        <v>100000</v>
      </c>
      <c r="D72" s="299" t="s">
        <v>211</v>
      </c>
      <c r="E72" s="234"/>
      <c r="F72" s="237">
        <v>0</v>
      </c>
      <c r="G72" s="235">
        <v>0</v>
      </c>
      <c r="H72" s="234"/>
      <c r="I72" s="234"/>
      <c r="J72" s="234"/>
      <c r="K72" s="238"/>
      <c r="L72" s="239">
        <f t="shared" si="0"/>
        <v>100000</v>
      </c>
      <c r="M72" s="216" t="s">
        <v>212</v>
      </c>
      <c r="N72" s="218"/>
      <c r="O72" s="218"/>
    </row>
    <row r="73" spans="1:15" ht="41.25" hidden="1" customHeight="1" x14ac:dyDescent="0.2">
      <c r="A73" s="233" t="s">
        <v>213</v>
      </c>
      <c r="B73" s="238"/>
      <c r="C73" s="242">
        <v>56400</v>
      </c>
      <c r="D73" s="247" t="s">
        <v>214</v>
      </c>
      <c r="E73" s="234"/>
      <c r="F73" s="237">
        <v>1</v>
      </c>
      <c r="G73" s="242">
        <v>56400</v>
      </c>
      <c r="H73" s="242"/>
      <c r="I73" s="242"/>
      <c r="J73" s="234"/>
      <c r="K73" s="244" t="s">
        <v>131</v>
      </c>
      <c r="L73" s="218">
        <f t="shared" si="0"/>
        <v>0</v>
      </c>
      <c r="N73" s="218"/>
    </row>
    <row r="74" spans="1:15" ht="15.75" hidden="1" x14ac:dyDescent="0.2">
      <c r="A74" s="233" t="s">
        <v>215</v>
      </c>
      <c r="B74" s="238" t="s">
        <v>163</v>
      </c>
      <c r="C74" s="242">
        <v>51700000</v>
      </c>
      <c r="D74" s="247" t="s">
        <v>216</v>
      </c>
      <c r="E74" s="234"/>
      <c r="F74" s="237">
        <v>1</v>
      </c>
      <c r="G74" s="242">
        <v>51700000</v>
      </c>
      <c r="H74" s="242"/>
      <c r="I74" s="242"/>
      <c r="J74" s="234"/>
      <c r="K74" s="244" t="s">
        <v>217</v>
      </c>
      <c r="L74" s="218">
        <f t="shared" si="0"/>
        <v>0</v>
      </c>
      <c r="N74" s="218"/>
    </row>
    <row r="75" spans="1:15" ht="41.25" hidden="1" customHeight="1" x14ac:dyDescent="0.2">
      <c r="A75" s="233" t="s">
        <v>218</v>
      </c>
      <c r="B75" s="238" t="s">
        <v>163</v>
      </c>
      <c r="C75" s="242">
        <v>2319000</v>
      </c>
      <c r="D75" s="247" t="s">
        <v>219</v>
      </c>
      <c r="E75" s="234"/>
      <c r="F75" s="237">
        <v>1</v>
      </c>
      <c r="G75" s="242">
        <f>2205000+114000</f>
        <v>2319000</v>
      </c>
      <c r="H75" s="242"/>
      <c r="I75" s="242"/>
      <c r="J75" s="234"/>
      <c r="K75" s="244" t="s">
        <v>220</v>
      </c>
      <c r="L75" s="218">
        <f t="shared" si="0"/>
        <v>0</v>
      </c>
      <c r="N75" s="218"/>
    </row>
    <row r="76" spans="1:15" ht="55.5" hidden="1" customHeight="1" x14ac:dyDescent="0.2">
      <c r="A76" s="233" t="s">
        <v>221</v>
      </c>
      <c r="B76" s="238" t="s">
        <v>163</v>
      </c>
      <c r="C76" s="242">
        <v>1400000</v>
      </c>
      <c r="D76" s="247" t="s">
        <v>222</v>
      </c>
      <c r="E76" s="234"/>
      <c r="F76" s="237">
        <v>1</v>
      </c>
      <c r="G76" s="242">
        <v>1399950</v>
      </c>
      <c r="H76" s="242"/>
      <c r="I76" s="242"/>
      <c r="J76" s="234"/>
      <c r="K76" s="244" t="s">
        <v>223</v>
      </c>
      <c r="L76" s="218">
        <f t="shared" si="0"/>
        <v>50</v>
      </c>
      <c r="N76" s="218"/>
    </row>
    <row r="77" spans="1:15" ht="41.25" hidden="1" customHeight="1" x14ac:dyDescent="0.2">
      <c r="A77" s="233" t="s">
        <v>224</v>
      </c>
      <c r="B77" s="238"/>
      <c r="C77" s="242">
        <v>55200</v>
      </c>
      <c r="D77" s="247" t="s">
        <v>225</v>
      </c>
      <c r="E77" s="234"/>
      <c r="F77" s="237">
        <v>0</v>
      </c>
      <c r="G77" s="242">
        <v>55200</v>
      </c>
      <c r="H77" s="242"/>
      <c r="I77" s="242"/>
      <c r="J77" s="234"/>
      <c r="K77" s="244"/>
      <c r="L77" s="239">
        <f t="shared" si="0"/>
        <v>0</v>
      </c>
      <c r="N77" s="218"/>
    </row>
    <row r="78" spans="1:15" ht="15.75" x14ac:dyDescent="0.2">
      <c r="A78" s="300"/>
      <c r="B78" s="300"/>
      <c r="C78" s="301"/>
      <c r="D78" s="302"/>
      <c r="E78" s="303"/>
      <c r="F78" s="304"/>
      <c r="G78" s="301"/>
      <c r="H78" s="301"/>
      <c r="I78" s="301"/>
      <c r="J78" s="303"/>
      <c r="K78" s="300"/>
      <c r="L78" s="218"/>
      <c r="N78" s="218"/>
    </row>
    <row r="79" spans="1:15" ht="53.25" customHeight="1" x14ac:dyDescent="0.2">
      <c r="A79" s="305" t="s">
        <v>65</v>
      </c>
      <c r="B79" s="305"/>
      <c r="C79" s="305"/>
      <c r="D79" s="305"/>
      <c r="E79" s="305"/>
    </row>
    <row r="80" spans="1:15" x14ac:dyDescent="0.2">
      <c r="A80" s="303"/>
      <c r="B80" s="306" t="s">
        <v>226</v>
      </c>
      <c r="G80" s="307" t="s">
        <v>67</v>
      </c>
      <c r="H80" s="307"/>
      <c r="I80" s="307"/>
      <c r="J80" s="307"/>
    </row>
    <row r="81" spans="1:12" x14ac:dyDescent="0.2">
      <c r="B81" s="308" t="s">
        <v>227</v>
      </c>
      <c r="G81" s="309" t="s">
        <v>69</v>
      </c>
      <c r="H81" s="309"/>
      <c r="I81" s="309"/>
      <c r="J81" s="309"/>
    </row>
    <row r="82" spans="1:12" x14ac:dyDescent="0.2">
      <c r="A82" s="303"/>
    </row>
    <row r="83" spans="1:12" x14ac:dyDescent="0.2">
      <c r="A83" s="310"/>
    </row>
    <row r="90" spans="1:12" x14ac:dyDescent="0.2">
      <c r="K90" s="222"/>
      <c r="L90" s="220"/>
    </row>
  </sheetData>
  <sheetProtection password="E174" sheet="1" objects="1" scenarios="1" selectLockedCells="1" selectUnlockedCells="1"/>
  <mergeCells count="21">
    <mergeCell ref="A34:A37"/>
    <mergeCell ref="K34:K37"/>
    <mergeCell ref="A79:E79"/>
    <mergeCell ref="G80:J80"/>
    <mergeCell ref="G81:J81"/>
    <mergeCell ref="K8:K9"/>
    <mergeCell ref="F29:F30"/>
    <mergeCell ref="G29:G30"/>
    <mergeCell ref="H29:H30"/>
    <mergeCell ref="I29:I30"/>
    <mergeCell ref="K29:K30"/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IRA UTILIZATION 4TH QTR 2022</vt:lpstr>
      <vt:lpstr>TRUST FUND UTILIZATION 4TH QTR</vt:lpstr>
      <vt:lpstr>'TRUST FUND UTILIZATION 4TH QTR'!Print_Area</vt:lpstr>
      <vt:lpstr>'IRA UTILIZATION 4TH QTR 2022'!Print_Titles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2023-03-10T00:55:48Z</dcterms:modified>
</cp:coreProperties>
</file>