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7" autoFilterDateGrouping="true" firstSheet="2" minimized="false" showHorizontalScroll="true" showSheetTabs="true" showVerticalScroll="true" tabRatio="600" visibility="visible"/>
  </bookViews>
  <sheets>
    <sheet name="Form 7 - DFU" sheetId="1" r:id="rId4"/>
    <sheet name="FORM 12" sheetId="2" r:id="rId5"/>
    <sheet name="FORM 13" sheetId="3" r:id="rId6"/>
    <sheet name="FORMM 11" sheetId="4" r:id="rId7"/>
    <sheet name="FORM 8" sheetId="5" r:id="rId8"/>
    <sheet name="Form 6a -TFU" sheetId="6" r:id="rId9"/>
    <sheet name="Form 2 - SIPB" sheetId="7" r:id="rId10"/>
    <sheet name="FORM 9" sheetId="8" r:id="rId11"/>
    <sheet name="FORM 11 SRE" sheetId="9" r:id="rId12"/>
    <sheet name="FORM 10 A" sheetId="10" r:id="rId13"/>
    <sheet name="FORM 10 B" sheetId="11" r:id="rId14"/>
    <sheet name="FDPP LICENSE" sheetId="12" state="veryHidden" r:id="rId15"/>
  </sheets>
  <definedNames>
    <definedName name="_xlnm.Print_Titles" localSheetId="4">'FORM 8'!$10:$12</definedName>
    <definedName name="_xlnm.Print_Area" localSheetId="4">'FORM 8'!$A$1:$G$99</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<sst xmlns="http://schemas.openxmlformats.org/spreadsheetml/2006/main" uniqueCount="728">
  <si>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</si>
  <si>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</si>
  <si>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</si>
  <si>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</si>
  <si>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</si>
  <si>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</si>
  <si>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</si>
  <si>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</si>
  <si>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</si>
  <si>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</si>
  <si>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</si>
  <si>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</si>
  <si>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</si>
  <si>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</si>
  <si>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</si>
  <si>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</si>
  <si>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</si>
  <si>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</si>
  <si>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</si>
  <si>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</si>
  <si>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</si>
  <si>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</si>
  <si>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</si>
  <si>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</si>
  <si>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</si>
  <si>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</si>
  <si>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</si>
  <si>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</si>
  <si>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</si>
  <si>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</si>
  <si>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</si>
  <si>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</si>
  <si>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</si>
  <si>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</si>
  <si>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</si>
  <si>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</si>
  <si>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</si>
  <si>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 xml:space="preserve">PROVISION OF FOOD ASSISTANCE AND OTHER RELIEF GOODS FPR AFECTED FAMILIES </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</si>
  <si>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</si>
  <si>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</si>
  <si>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</si>
  <si>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</si>
  <si>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</si>
  <si>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</si>
  <si>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</si>
  <si>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</si>
  <si>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</si>
  <si>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</si>
  <si>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</si>
  <si>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</si>
  <si>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</si>
  <si>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</si>
  <si>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</si>
  <si>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</si>
  <si>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</si>
  <si>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</si>
  <si>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</si>
  <si>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</si>
  <si>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</si>
  <si>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</si>
  <si>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</si>
  <si>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</si>
  <si>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</si>
  <si>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</si>
  <si>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</si>
  <si>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</si>
  <si>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</si>
  <si>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</si>
  <si>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</si>
  <si>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</si>
  <si>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</si>
  <si>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</si>
  <si>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</si>
  <si>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</si>
  <si>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</si>
  <si>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</si>
  <si>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</si>
  <si>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</si>
  <si>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</si>
  <si>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</si>
  <si>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Angelica S. Yumul</t>
  </si>
  <si>
    <t>Travel</t>
  </si>
  <si>
    <t>Anthony B. Paraoan</t>
  </si>
  <si>
    <t>Ariel R. Austria</t>
  </si>
  <si>
    <t>Arlene Joy G. Espiritu</t>
  </si>
  <si>
    <t>Ella May Dolores M. Castro</t>
  </si>
  <si>
    <t>Ernesto E. Villanueva, Jr.</t>
  </si>
  <si>
    <t>France Michelle P. Dacanay</t>
  </si>
  <si>
    <t>Froilan Piedad</t>
  </si>
  <si>
    <t>James G. Saclayan</t>
  </si>
  <si>
    <t>Jay D. Ulit</t>
  </si>
  <si>
    <t>Jeremy B. Fernandez</t>
  </si>
  <si>
    <t>Lorlyn Flordeliz P. Ulit</t>
  </si>
  <si>
    <t>Martina Isabela Clarisse M. Daguio</t>
  </si>
  <si>
    <t>Michael John D. Tadifa</t>
  </si>
  <si>
    <t>Noriel Benson R. Tabunan</t>
  </si>
  <si>
    <t>Regie M. Viernes</t>
  </si>
  <si>
    <t>Rhollie Adalem</t>
  </si>
  <si>
    <t>Ricarte P. Calacal, Jr.</t>
  </si>
  <si>
    <t>Tristan Melecia D. Advincula</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</si>
  <si>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</si>
  <si>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</si>
  <si>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</si>
  <si>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</si>
  <si>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</si>
  <si>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</si>
  <si>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</si>
  <si>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</si>
  <si>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</si>
  <si>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</si>
  <si>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</si>
  <si>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</si>
  <si>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</si>
  <si>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</si>
  <si>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</si>
  <si>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</si>
  <si>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</si>
  <si>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</si>
  <si>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</si>
  <si>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</si>
  <si>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</si>
  <si>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</si>
  <si>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</si>
  <si>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</si>
  <si>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</si>
  <si>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</si>
  <si>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</si>
  <si>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3</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</si>
  <si>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</si>
  <si>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</si>
  <si>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</si>
  <si>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</si>
  <si>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</si>
  <si>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</si>
  <si>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</si>
  <si>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</si>
  <si>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</si>
  <si>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</si>
  <si>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</si>
  <si>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</si>
  <si>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</si>
  <si>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</si>
  <si>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</si>
  <si>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</si>
  <si>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</si>
  <si>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</si>
  <si>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</si>
  <si>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</si>
  <si>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</si>
  <si>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</si>
  <si>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</si>
  <si>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</si>
  <si>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</si>
  <si>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</si>
  <si>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</si>
  <si>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</si>
  <si>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</si>
  <si>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</si>
  <si>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</si>
  <si>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</si>
  <si>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</si>
  <si>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</si>
  <si>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</si>
  <si>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</si>
  <si>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</si>
  <si>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</si>
  <si>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</si>
  <si>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</si>
  <si>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</si>
  <si>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</si>
  <si>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</si>
  <si>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</si>
  <si>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</si>
  <si>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</si>
  <si>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</si>
  <si>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</si>
  <si>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</si>
  <si>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</si>
  <si>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</si>
  <si>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</si>
  <si>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05-402</t>
  </si>
  <si>
    <t>06-272</t>
  </si>
  <si>
    <t>07-025</t>
  </si>
  <si>
    <t>02-300</t>
  </si>
  <si>
    <t>03-315</t>
  </si>
  <si>
    <t>04-374</t>
  </si>
  <si>
    <t>05-405</t>
  </si>
  <si>
    <t>07-027</t>
  </si>
  <si>
    <t>03-531</t>
  </si>
  <si>
    <t>04-375</t>
  </si>
  <si>
    <t>07-028</t>
  </si>
  <si>
    <t>07-029</t>
  </si>
  <si>
    <t>07-153</t>
  </si>
  <si>
    <t xml:space="preserve">        Cash for work program before calamities</t>
  </si>
  <si>
    <t>06-388</t>
  </si>
  <si>
    <t>07-007</t>
  </si>
  <si>
    <t>06-389</t>
  </si>
  <si>
    <t>07-008</t>
  </si>
  <si>
    <t>06-390</t>
  </si>
  <si>
    <t>07-033</t>
  </si>
  <si>
    <t>06-391</t>
  </si>
  <si>
    <t>07-054</t>
  </si>
  <si>
    <t>06-392</t>
  </si>
  <si>
    <t>07-091</t>
  </si>
  <si>
    <t>06-393</t>
  </si>
  <si>
    <t>07-150</t>
  </si>
  <si>
    <t>06-487</t>
  </si>
  <si>
    <t>07-213</t>
  </si>
  <si>
    <t>06-488</t>
  </si>
  <si>
    <t>07-214</t>
  </si>
  <si>
    <t>06-489</t>
  </si>
  <si>
    <t>07-219</t>
  </si>
  <si>
    <t>06-490</t>
  </si>
  <si>
    <t>07-220</t>
  </si>
  <si>
    <t>06-491</t>
  </si>
  <si>
    <t>07-241</t>
  </si>
  <si>
    <t>06-504</t>
  </si>
  <si>
    <t>07-418</t>
  </si>
  <si>
    <t>06-512</t>
  </si>
  <si>
    <t>06-513</t>
  </si>
  <si>
    <t>06-522</t>
  </si>
  <si>
    <t>06-524</t>
  </si>
  <si>
    <t>06-525</t>
  </si>
  <si>
    <t>06-526</t>
  </si>
  <si>
    <t>06-527</t>
  </si>
  <si>
    <t>06-572</t>
  </si>
  <si>
    <t>06-573</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</si>
  <si>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</si>
  <si>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</si>
  <si>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</si>
  <si>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</si>
  <si>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05-570</t>
  </si>
  <si>
    <t>06-567</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</si>
  <si>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</si>
  <si>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</si>
  <si>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</si>
  <si>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</si>
  <si>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</si>
  <si>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</si>
  <si>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</si>
  <si>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</si>
  <si>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</si>
  <si>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</si>
  <si>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</si>
  <si>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</si>
  <si>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</si>
  <si>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</si>
  <si>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</si>
  <si>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</si>
  <si>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</si>
  <si>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</si>
  <si>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</si>
  <si>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</si>
  <si>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</si>
  <si>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</si>
  <si>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</si>
  <si>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</si>
  <si>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</si>
  <si>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</si>
  <si>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06-331</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</si>
  <si>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</si>
  <si>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</si>
  <si>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</si>
  <si>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</si>
  <si>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</si>
  <si>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</si>
  <si>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</si>
  <si>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</si>
  <si>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</si>
  <si>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</si>
  <si>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</si>
  <si>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</si>
  <si>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</si>
  <si>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</si>
  <si>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</si>
  <si>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</si>
  <si>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</si>
  <si>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</si>
  <si>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</si>
  <si>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</si>
  <si>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</si>
  <si>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</si>
  <si>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</si>
  <si>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</si>
  <si>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</si>
  <si>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</si>
  <si>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</si>
  <si>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</si>
  <si>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</si>
  <si>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</si>
  <si>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</si>
  <si>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</si>
  <si>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</si>
  <si>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</si>
  <si>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</si>
  <si>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</si>
  <si>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</si>
  <si>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</si>
  <si>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</si>
  <si>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</si>
  <si>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</si>
  <si>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</si>
  <si>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</si>
  <si>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</si>
  <si>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</si>
  <si>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</si>
  <si>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</si>
  <si>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</si>
  <si>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</si>
  <si>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</si>
  <si>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</si>
  <si>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</si>
  <si>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</si>
  <si>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</si>
  <si>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</si>
  <si>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</si>
  <si>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</si>
  <si>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</si>
  <si>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</si>
  <si>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</si>
  <si>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</si>
  <si>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</si>
  <si>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</si>
  <si>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</si>
  <si>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</si>
  <si>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</si>
  <si>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</si>
  <si>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</si>
  <si>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</si>
  <si>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</si>
  <si>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</si>
  <si>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</si>
  <si>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</si>
  <si>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</si>
  <si>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</si>
  <si>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</si>
  <si>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</si>
  <si>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</si>
  <si>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</si>
  <si>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</si>
  <si>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</si>
  <si>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</si>
  <si>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</si>
  <si>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</si>
  <si>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</si>
  <si>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</si>
  <si>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</si>
  <si>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</si>
  <si>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</si>
  <si>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</si>
  <si>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</si>
  <si>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</si>
  <si>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</si>
  <si>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</si>
  <si>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</si>
  <si>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</si>
  <si>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</si>
  <si>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</si>
  <si>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</si>
  <si>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</si>
  <si>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</si>
  <si>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</si>
  <si>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</si>
  <si>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</si>
  <si>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</si>
  <si>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</si>
  <si>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</si>
  <si>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</si>
  <si>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</si>
  <si>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</si>
  <si>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</si>
  <si>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</si>
  <si>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</si>
  <si>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</si>
  <si>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</si>
  <si>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</si>
  <si>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</si>
  <si>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</si>
  <si>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</si>
  <si>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</si>
  <si>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</si>
  <si>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</si>
  <si>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</si>
  <si>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</si>
  <si>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</si>
  <si>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</si>
  <si>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</si>
  <si>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</si>
  <si>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</si>
  <si>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</si>
  <si>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</si>
  <si>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</si>
  <si>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</si>
  <si>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</si>
  <si>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</si>
  <si>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</si>
  <si>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</si>
  <si>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</si>
  <si>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</si>
  <si>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</si>
  <si>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</si>
  <si>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</si>
  <si>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</si>
  <si>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t xml:space="preserve">      QUARTER:    </t>
    </r>
    <r>
      <rPr>
        <rFont val="Times New Roman"/>
        <b val="true"/>
        <i val="false"/>
        <strike val="false"/>
        <color rgb="FF000000"/>
        <sz val="12"/>
        <u val="single"/>
      </rPr>
      <t xml:space="preserve">     3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</si>
  <si>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</si>
  <si>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</si>
  <si>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</si>
  <si>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</si>
  <si>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</si>
  <si>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</si>
  <si>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</si>
  <si>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</si>
  <si>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</si>
  <si>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</si>
  <si>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</si>
  <si>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</si>
  <si>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</si>
  <si>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</si>
  <si>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</si>
  <si>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</si>
  <si>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</si>
  <si>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</si>
  <si>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</si>
  <si>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</si>
  <si>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</si>
  <si>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</si>
  <si>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</si>
  <si>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</si>
  <si>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</si>
  <si>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</si>
  <si>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</si>
  <si>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</si>
  <si>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</si>
  <si>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</si>
  <si>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</si>
  <si>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</si>
  <si>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</si>
  <si>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</si>
  <si>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</si>
  <si>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</si>
  <si>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</si>
  <si>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</si>
  <si>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</si>
  <si>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</si>
  <si>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</si>
  <si>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</si>
  <si>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 xml:space="preserve"> BATAC CITY, ILOCOS NORTE</t>
  </si>
  <si>
    <t>Period Covered:</t>
  </si>
  <si>
    <t>Q4, 2022</t>
  </si>
  <si>
    <t>Income Target/ Budget Appropriation</t>
  </si>
  <si>
    <t>General Fund</t>
  </si>
  <si>
    <t>SEF</t>
  </si>
  <si>
    <t>% of General + SEF to Total Income (GF+SEF)</t>
  </si>
  <si>
    <t>LOCAL SOURCES</t>
  </si>
  <si>
    <t>130,583,641.18</t>
  </si>
  <si>
    <t>129,797,105.15</t>
  </si>
  <si>
    <t>14,825,791.75</t>
  </si>
  <si>
    <t>144,622,896.90</t>
  </si>
  <si>
    <t>12.33 %</t>
  </si>
  <si>
    <t>TAX REVENUE</t>
  </si>
  <si>
    <t>76,338,911.18</t>
  </si>
  <si>
    <t>67,574,084.26</t>
  </si>
  <si>
    <t>14,812,927.50</t>
  </si>
  <si>
    <t>82,387,011.76</t>
  </si>
  <si>
    <t>7.03 %</t>
  </si>
  <si>
    <t xml:space="preserve">     Real Property Tax</t>
  </si>
  <si>
    <t>31,148,116.60</t>
  </si>
  <si>
    <t>19,452,473.20</t>
  </si>
  <si>
    <t>34,265,400.70</t>
  </si>
  <si>
    <t>2.92 %</t>
  </si>
  <si>
    <t xml:space="preserve">     Tax on Business</t>
  </si>
  <si>
    <t>42,860,000.00</t>
  </si>
  <si>
    <t>45,193,757.45</t>
  </si>
  <si>
    <t>0.00</t>
  </si>
  <si>
    <t>3.85 %</t>
  </si>
  <si>
    <t xml:space="preserve">     Other Taxes</t>
  </si>
  <si>
    <t>2,330,794.58</t>
  </si>
  <si>
    <t>2,927,853.61</t>
  </si>
  <si>
    <t>0.25 %</t>
  </si>
  <si>
    <t>NON-TAX REVENUE</t>
  </si>
  <si>
    <t>54,244,730.00</t>
  </si>
  <si>
    <t>62,223,020.89</t>
  </si>
  <si>
    <t>12,864.25</t>
  </si>
  <si>
    <t>62,235,885.14</t>
  </si>
  <si>
    <t>5.31 %</t>
  </si>
  <si>
    <t xml:space="preserve">     Regulatory Fees (Permits and Licenses)</t>
  </si>
  <si>
    <t>12,403,600.00</t>
  </si>
  <si>
    <t>16,271,666.86</t>
  </si>
  <si>
    <t>1.39 %</t>
  </si>
  <si>
    <t xml:space="preserve">     Service/User Charges (Service Income)</t>
  </si>
  <si>
    <t>8,212,000.00</t>
  </si>
  <si>
    <t>11,760,512.23</t>
  </si>
  <si>
    <t>1.00 %</t>
  </si>
  <si>
    <t xml:space="preserve">     Receipts from Economic Enterprises (Business Income)</t>
  </si>
  <si>
    <t>30,629,130.00</t>
  </si>
  <si>
    <t>31,122,853.32</t>
  </si>
  <si>
    <t>2.65 %</t>
  </si>
  <si>
    <t xml:space="preserve">     Other Receipts (Other General Income)</t>
  </si>
  <si>
    <t>3,000,000.00</t>
  </si>
  <si>
    <t>3,067,988.48</t>
  </si>
  <si>
    <t>3,080,852.73</t>
  </si>
  <si>
    <t>0.26 %</t>
  </si>
  <si>
    <t>EXTERNAL SOURCES</t>
  </si>
  <si>
    <t>741,305,374.00</t>
  </si>
  <si>
    <t>1,027,975,698.03</t>
  </si>
  <si>
    <t>87.67 %</t>
  </si>
  <si>
    <t xml:space="preserve">     Internal Revenue Allotment</t>
  </si>
  <si>
    <t>741,305,373.96</t>
  </si>
  <si>
    <t>63.22 %</t>
  </si>
  <si>
    <t xml:space="preserve">     Other Shares from National Tax Collections</t>
  </si>
  <si>
    <t>259,576,717.55</t>
  </si>
  <si>
    <t>22.14 %</t>
  </si>
  <si>
    <t xml:space="preserve">     Inter-Local Transfers</t>
  </si>
  <si>
    <t>106,990.00</t>
  </si>
  <si>
    <t>0.01 %</t>
  </si>
  <si>
    <t xml:space="preserve">     Extraordinary Receipts/Grants/Donations/Aids</t>
  </si>
  <si>
    <t>26,986,616.52</t>
  </si>
  <si>
    <t>2.30 %</t>
  </si>
  <si>
    <t>TOTAL CURRENT OPERATING INCOME</t>
  </si>
  <si>
    <t>871,889,015.18</t>
  </si>
  <si>
    <t>1,157,772,803.18</t>
  </si>
  <si>
    <t>1,172,598,594.93</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</si>
  <si>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</si>
  <si>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</si>
  <si>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</si>
  <si>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</si>
  <si>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</si>
  <si>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169,052,845.86</t>
  </si>
  <si>
    <t>40.83 %</t>
  </si>
  <si>
    <t xml:space="preserve">    Education, Culture &amp; Sports/Manpower Development</t>
  </si>
  <si>
    <t>10,899,674.45</t>
  </si>
  <si>
    <t>866,745.00</t>
  </si>
  <si>
    <t>11,766,419.45</t>
  </si>
  <si>
    <t>2.84 %</t>
  </si>
  <si>
    <t xml:space="preserve">    Health, Nutrition &amp; Population Control</t>
  </si>
  <si>
    <t>85,593,797.47</t>
  </si>
  <si>
    <t>20.67 %</t>
  </si>
  <si>
    <t xml:space="preserve">    Labor and Employment</t>
  </si>
  <si>
    <t>1,522,550.99</t>
  </si>
  <si>
    <t>0.37 %</t>
  </si>
  <si>
    <t xml:space="preserve">    Housing and Community Development</t>
  </si>
  <si>
    <t>0.00 %</t>
  </si>
  <si>
    <t xml:space="preserve">    Social Services and Social Welfare</t>
  </si>
  <si>
    <t>26,985,178.72</t>
  </si>
  <si>
    <t>6.52 %</t>
  </si>
  <si>
    <t xml:space="preserve">    Economic Services</t>
  </si>
  <si>
    <t>119,161,412.99</t>
  </si>
  <si>
    <t>28.78 %</t>
  </si>
  <si>
    <t xml:space="preserve">    Debt Service (FE) (Interest Expense &amp; Other Charges)</t>
  </si>
  <si>
    <t>TOTAL CURRENT OPERATING EXPENDITURES</t>
  </si>
  <si>
    <t>413,215,460.48</t>
  </si>
  <si>
    <t>414,082,205.48</t>
  </si>
  <si>
    <t>NET OPERATING INCOME/(LOSS) FROM CURRENT OPERATIONS</t>
  </si>
  <si>
    <t>744,557,342.70</t>
  </si>
  <si>
    <t>13,959,046.75</t>
  </si>
  <si>
    <t>758,516,389.45</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</si>
  <si>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</si>
  <si>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</si>
  <si>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</si>
  <si>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</si>
  <si>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</si>
  <si>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</si>
  <si>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</si>
  <si>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</si>
  <si>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</si>
  <si>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</si>
  <si>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</si>
  <si>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</si>
  <si>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</si>
  <si>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</si>
  <si>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26,411,002.62</t>
  </si>
  <si>
    <t>441,870.00</t>
  </si>
  <si>
    <t>26,852,872.62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</si>
  <si>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</si>
  <si>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</si>
  <si>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</si>
  <si>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</si>
  <si>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</si>
  <si>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</si>
  <si>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</si>
  <si>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</si>
  <si>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</si>
  <si>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718,146,340.08</t>
  </si>
  <si>
    <t>13,517,176.75</t>
  </si>
  <si>
    <t>731,663,516.83</t>
  </si>
  <si>
    <t>ADD: CASH BALANCE, BEGINNING</t>
  </si>
  <si>
    <t>1,801,046,460.27</t>
  </si>
  <si>
    <t>1,773,234,609.61</t>
  </si>
  <si>
    <t>27,811,850.66</t>
  </si>
  <si>
    <t>FUND/CASH AVAILABLE</t>
  </si>
  <si>
    <t>2,672,935,475.45</t>
  </si>
  <si>
    <t>2,491,380,949.69</t>
  </si>
  <si>
    <t>41,329,027.41</t>
  </si>
  <si>
    <t>2,532,709,977.10</t>
  </si>
  <si>
    <t>Less: Payment of Prior Year/s Accounts Payable</t>
  </si>
  <si>
    <t>201,233,343.88</t>
  </si>
  <si>
    <t>191,634,797.58</t>
  </si>
  <si>
    <t>9,598,546.30</t>
  </si>
  <si>
    <t>CONTINUING  APPROPRIATION</t>
  </si>
  <si>
    <t>1,071,324,849.14</t>
  </si>
  <si>
    <t>188,932,267.02</t>
  </si>
  <si>
    <t>1,831,500.00</t>
  </si>
  <si>
    <t>190,763,767.02</t>
  </si>
  <si>
    <t>ADD: ADVANCE PAYMENT FOR RPT</t>
  </si>
  <si>
    <t>11,608,073.06</t>
  </si>
  <si>
    <t>8,278,261.14</t>
  </si>
  <si>
    <t>19,886,334.20</t>
  </si>
  <si>
    <t>FUND/CASH BALANCE, END</t>
  </si>
  <si>
    <t>1,400,377,282.43</t>
  </si>
  <si>
    <t>2,122,421,958.15</t>
  </si>
  <si>
    <t>38,177,242.25</t>
  </si>
  <si>
    <t>2,160,599,200.40</t>
  </si>
  <si>
    <t>GF</t>
  </si>
  <si>
    <t>Amount set aside to finance projects with appropriations</t>
  </si>
  <si>
    <t xml:space="preserve">     provided in the previous years (Continuing appropriations)</t>
  </si>
  <si>
    <t>1,434,308,121.81</t>
  </si>
  <si>
    <t>16,686,204.15</t>
  </si>
  <si>
    <t>1,450,994,325.96</t>
  </si>
  <si>
    <t>Amount set aside for payment of Accounts Payable</t>
  </si>
  <si>
    <t>313,715,275.56</t>
  </si>
  <si>
    <t>13,406,142.90</t>
  </si>
  <si>
    <t>327,121,418.46</t>
  </si>
  <si>
    <t>Amount set aside for Obligation not yet Due and Demandable</t>
  </si>
  <si>
    <t>Amount Available for appropriations/operations</t>
  </si>
  <si>
    <t>374,398,560.78</t>
  </si>
  <si>
    <t>8,084,895.20</t>
  </si>
  <si>
    <t>382,483,455.98</t>
  </si>
  <si>
    <t>Total Assets (net of accumulated depreciation)</t>
  </si>
  <si>
    <t>3,339,851,055.66</t>
  </si>
  <si>
    <t>Certified correct:</t>
  </si>
  <si>
    <t>VANNY C. GAMET</t>
  </si>
  <si>
    <t xml:space="preserve">Generated by GARCIA, VERONICa DIRIC on </t>
  </si>
  <si>
    <t>15/03/2023 1.51 PM</t>
  </si>
  <si>
    <t>FDP  Form 10a-Bid Results on Goods &amp; Services</t>
  </si>
  <si>
    <t>Republic of the Philippines</t>
  </si>
  <si>
    <t>GOODS &amp; SERVICES BID-OUT</t>
  </si>
  <si>
    <t>Second Quarter 2023</t>
  </si>
  <si>
    <t>JULY-SEPTEMBER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</si>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</sst>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6">
    <numFmt numFmtId="164" formatCode="[$-3409]mmmm\ dd\,\ yyyy;@"/>
    <numFmt numFmtId="165" formatCode="_-* #,##0.00_-;\-* #,##0.00_-;_-* &quot;-&quot;??_-;_-@_-"/>
    <numFmt numFmtId="166" formatCode="mm/dd/yy;@"/>
    <numFmt numFmtId="167" formatCode="_(* #,##0.00_);_(* \(#,##0.00\);_(* &quot;-&quot;??_);_(@_)"/>
    <numFmt numFmtId="168" formatCode="[$-409]mmmm\ d\,\ yyyy;@"/>
    <numFmt numFmtId="169" formatCode="[$-409]d\-mmm\-yyyy;@"/>
  </numFmts>
  <fonts count="45">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none"/>
      <sz val="12"/>
      <color rgb="FF000000"/>
      <name val="Cambria"/>
    </font>
    <font>
      <b val="1"/>
      <i val="0"/>
      <strike val="0"/>
      <u val="none"/>
      <sz val="12"/>
      <color rgb="FF000000"/>
      <name val="Cambria"/>
    </font>
    <font>
      <b val="1"/>
      <i val="0"/>
      <strike val="0"/>
      <u val="single"/>
      <sz val="14"/>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1"/>
      <i val="0"/>
      <strike val="0"/>
      <u val="none"/>
      <sz val="14"/>
      <color rgb="FF000000"/>
      <name val="Cambria"/>
    </font>
    <font>
      <b val="0"/>
      <i val="0"/>
      <strike val="0"/>
      <u val="none"/>
      <sz val="14"/>
      <color rgb="FF000000"/>
      <name val="Cambria"/>
    </font>
    <font>
      <b val="0"/>
      <i val="0"/>
      <strike val="0"/>
      <u val="none"/>
      <sz val="10"/>
      <color rgb="FF000000"/>
      <name val="Cambria"/>
    </font>
    <font>
      <b val="0"/>
      <i val="0"/>
      <strike val="0"/>
      <u val="none"/>
      <sz val="10"/>
      <color rgb="FF000000"/>
      <name val="SansSerif"/>
    </font>
    <font>
      <b val="0"/>
      <i val="0"/>
      <strike val="0"/>
      <u val="none"/>
      <sz val="8"/>
      <color rgb="FF000000"/>
      <name val="SansSerif"/>
    </font>
    <font>
      <b val="1"/>
      <i val="0"/>
      <strike val="0"/>
      <u val="none"/>
      <sz val="10"/>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1"/>
      <strike val="0"/>
      <u val="none"/>
      <sz val="11"/>
      <color rgb="FF000000"/>
      <name val="Calibri"/>
    </font>
    <font>
      <b val="1"/>
      <i val="0"/>
      <strike val="0"/>
      <u val="none"/>
      <sz val="13"/>
      <color rgb="FF000000"/>
      <name val="Arial"/>
    </font>
    <font>
      <b val="1"/>
      <i val="0"/>
      <strike val="0"/>
      <u val="none"/>
      <sz val="14"/>
      <color rgb="FF000000"/>
      <name val="Calibri"/>
    </font>
    <font>
      <b val="1"/>
      <i val="0"/>
      <strike val="0"/>
      <u val="none"/>
      <sz val="9"/>
      <color rgb="FF000000"/>
      <name val="Calibri"/>
    </font>
    <font>
      <b val="0"/>
      <i val="0"/>
      <strike val="0"/>
      <u val="none"/>
      <sz val="9"/>
      <color rgb="FF000000"/>
      <name val="Calibri"/>
    </font>
    <font>
      <b val="0"/>
      <i val="0"/>
      <strike val="0"/>
      <u val="none"/>
      <sz val="9"/>
      <color rgb="FFFF000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0"/>
      <i val="0"/>
      <strike val="0"/>
      <u val="none"/>
      <sz val="8"/>
      <color rgb="FF0070C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9"/>
      <color rgb="FF000000"/>
      <name val="Cambria"/>
    </font>
    <font>
      <b val="1"/>
      <i val="0"/>
      <strike val="0"/>
      <u val="none"/>
      <sz val="8"/>
      <color rgb="FF000000"/>
      <name val="Cambria"/>
    </font>
    <font>
      <b val="1"/>
      <i val="0"/>
      <strike val="0"/>
      <u val="none"/>
      <sz val="7"/>
      <color rgb="FF000000"/>
      <name val="Cambria"/>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medium">
        <color rgb="FF000000"/>
      </bottom>
    </border>
    <border>
      <top style="medium">
        <color rgb="FF000000"/>
      </top>
    </border>
    <border>
      <bottom style="double">
        <color rgb="FF000000"/>
      </bottom>
    </border>
    <border>
      <left style="medium">
        <color rgb="FFCCCCCC"/>
      </left>
      <right style="medium">
        <color rgb="FFCCCCCC"/>
      </right>
      <top style="medium">
        <color rgb="FFCCCCCC"/>
      </top>
      <bottom style="medium">
        <color rgb="FFCCCCCC"/>
      </bottom>
    </border>
    <border>
      <left style="thin">
        <color rgb="FF000000"/>
      </left>
      <top style="thin">
        <color rgb="FF000000"/>
      </top>
    </border>
    <border>
      <right style="thin">
        <color rgb="FF000000"/>
      </right>
      <top style="thin">
        <color rgb="FF000000"/>
      </top>
    </border>
    <border>
      <right style="thin">
        <color rgb="FF000000"/>
      </right>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s>
  <cellStyleXfs count="1">
    <xf numFmtId="0" fontId="0" fillId="0" borderId="0"/>
  </cellStyleXfs>
  <cellXfs count="624">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9"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8" numFmtId="0" fillId="2" borderId="1" applyFont="1" applyNumberFormat="0" applyFill="0" applyBorder="1" applyAlignment="1">
      <alignment horizontal="center" vertical="center" textRotation="0" wrapText="false" shrinkToFit="false"/>
    </xf>
    <xf xfId="0" fontId="8" numFmtId="1" fillId="4" borderId="2" applyFont="1" applyNumberFormat="1" applyFill="1" applyBorder="1" applyAlignment="1">
      <alignment horizontal="center" vertical="center" textRotation="0" wrapText="true" shrinkToFit="false"/>
    </xf>
    <xf xfId="0" fontId="8" numFmtId="1" fillId="4" borderId="3" applyFont="1" applyNumberFormat="1"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10" numFmtId="164" fillId="2" borderId="1" applyFont="1" applyNumberFormat="1" applyFill="0" applyBorder="1" applyAlignment="1">
      <alignment horizontal="center" vertical="center" textRotation="0" wrapText="false" shrinkToFit="false"/>
    </xf>
    <xf xfId="0" fontId="10"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1" fillId="4" borderId="6" applyFont="1" applyNumberFormat="1" applyFill="1" applyBorder="1" applyAlignment="1">
      <alignment horizontal="center" vertical="center" textRotation="0" wrapText="true" shrinkToFit="false"/>
    </xf>
    <xf xfId="0" fontId="11"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12"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right"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general" vertical="center"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false" shrinkToFit="false"/>
    </xf>
    <xf xfId="0" fontId="4" numFmtId="165" fillId="2" borderId="1" applyFont="1" applyNumberFormat="1" applyFill="0" applyBorder="1" applyAlignment="1">
      <alignment horizontal="right" vertical="center" textRotation="0" wrapText="false" shrinkToFit="false"/>
    </xf>
    <xf xfId="0" fontId="4" numFmtId="165" fillId="2" borderId="1" applyFont="1" applyNumberFormat="1" applyFill="0" applyBorder="1" applyAlignment="1">
      <alignment horizontal="general" vertical="center" textRotation="0" wrapText="false" shrinkToFit="false"/>
    </xf>
    <xf xfId="0" fontId="8" numFmtId="0" fillId="2" borderId="1" applyFont="1" applyNumberFormat="0" applyFill="0" applyBorder="1" applyAlignment="1">
      <alignment horizontal="center" vertical="bottom" textRotation="0" wrapText="false" shrinkToFit="false"/>
    </xf>
    <xf xfId="0" fontId="4" numFmtId="164" fillId="2" borderId="1" applyFont="1" applyNumberFormat="1" applyFill="0" applyBorder="1" applyAlignment="1">
      <alignment horizontal="center" vertical="center" textRotation="0" wrapText="true" shrinkToFit="false"/>
    </xf>
    <xf xfId="0" fontId="4" numFmtId="166" fillId="4" borderId="1" applyFont="1" applyNumberFormat="1" applyFill="1" applyBorder="1" applyAlignment="1">
      <alignment horizontal="center" vertical="center" textRotation="0" wrapText="true" shrinkToFit="false"/>
    </xf>
    <xf xfId="0" fontId="14"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4" numFmtId="0" fillId="2" borderId="1" applyFont="1" applyNumberFormat="0" applyFill="0" applyBorder="1" applyAlignment="1">
      <alignment horizontal="center" vertical="bottom" textRotation="0" wrapText="false" shrinkToFit="false"/>
    </xf>
    <xf xfId="0" fontId="15" numFmtId="0" fillId="2" borderId="0" applyFont="1" applyNumberFormat="0" applyFill="0" applyBorder="0" applyAlignment="1">
      <alignment horizontal="left" vertical="top" textRotation="0" wrapText="true" shrinkToFit="false"/>
    </xf>
    <xf xfId="0" fontId="15" numFmtId="0" fillId="2" borderId="0" applyFont="1" applyNumberFormat="0" applyFill="0" applyBorder="0" applyAlignment="1">
      <alignment horizontal="center" vertical="center" textRotation="0" wrapText="true" shrinkToFit="false"/>
    </xf>
    <xf xfId="0" fontId="16" numFmtId="0" fillId="2" borderId="0" applyFont="1" applyNumberFormat="0" applyFill="0" applyBorder="0" applyAlignment="1">
      <alignment horizontal="left" vertical="center" textRotation="0" wrapText="true" shrinkToFit="false"/>
    </xf>
    <xf xfId="0" fontId="16" numFmtId="0" fillId="2" borderId="7" applyFont="1" applyNumberFormat="0" applyFill="0" applyBorder="1" applyAlignment="1">
      <alignment horizontal="center" vertical="center" textRotation="0" wrapText="true" shrinkToFit="false"/>
    </xf>
    <xf xfId="0" fontId="16" numFmtId="0" fillId="2" borderId="7" applyFont="1" applyNumberFormat="0" applyFill="0" applyBorder="1" applyAlignment="1">
      <alignment horizontal="left" vertical="center" textRotation="0" wrapText="true" shrinkToFit="false"/>
    </xf>
    <xf xfId="0" fontId="16" numFmtId="0" fillId="2" borderId="7" applyFont="1" applyNumberFormat="0" applyFill="0" applyBorder="1" applyAlignment="1">
      <alignment horizontal="right" vertical="center" textRotation="0" wrapText="true" shrinkToFit="false"/>
    </xf>
    <xf xfId="0" fontId="16" numFmtId="0" fillId="2" borderId="0" applyFont="1" applyNumberFormat="0" applyFill="0" applyBorder="0" applyAlignment="1">
      <alignment horizontal="center" vertical="center" textRotation="0" wrapText="true" shrinkToFit="false"/>
    </xf>
    <xf xfId="0" fontId="17" numFmtId="0" fillId="2" borderId="0" applyFont="1" applyNumberFormat="0" applyFill="0" applyBorder="0" applyAlignment="1">
      <alignment horizontal="center" vertical="bottom" textRotation="0" wrapText="true" shrinkToFit="false"/>
    </xf>
    <xf xfId="0" fontId="15" numFmtId="0" fillId="2" borderId="8" applyFont="1" applyNumberFormat="0" applyFill="0" applyBorder="1" applyAlignment="1">
      <alignment horizontal="center" vertical="center" textRotation="0" wrapText="true" shrinkToFit="false"/>
    </xf>
    <xf xfId="0" fontId="10" numFmtId="0" fillId="2" borderId="0" applyFont="1" applyNumberFormat="0" applyFill="0" applyBorder="0" applyAlignment="0">
      <alignment horizontal="general" vertical="bottom" textRotation="0" wrapText="false" shrinkToFit="false"/>
    </xf>
    <xf xfId="0" fontId="16" numFmtId="0" fillId="2" borderId="9" applyFont="1" applyNumberFormat="0" applyFill="0" applyBorder="1" applyAlignment="1">
      <alignment horizontal="center" vertical="center" textRotation="0" wrapText="true" shrinkToFit="false"/>
    </xf>
    <xf xfId="0" fontId="16" numFmtId="0" fillId="2" borderId="0" applyFont="1" applyNumberFormat="0" applyFill="0" applyBorder="0" applyAlignment="1">
      <alignment horizontal="right" vertical="center" textRotation="0" wrapText="true" shrinkToFit="false"/>
    </xf>
    <xf xfId="0" fontId="18"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9"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0" numFmtId="0" fillId="2" borderId="0" applyFont="1" applyNumberFormat="0" applyFill="0" applyBorder="0" applyAlignment="1">
      <alignment horizontal="general" vertical="top" textRotation="0" wrapText="false" shrinkToFit="false"/>
    </xf>
    <xf xfId="0" fontId="20" numFmtId="0" fillId="2" borderId="0" applyFont="1" applyNumberFormat="0"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2" numFmtId="0" fillId="2" borderId="0" applyFont="1" applyNumberFormat="0" applyFill="0" applyBorder="0" applyAlignment="1">
      <alignment horizontal="center" vertical="center" textRotation="0" wrapText="false" shrinkToFit="false"/>
    </xf>
    <xf xfId="0" fontId="22" numFmtId="0" fillId="2" borderId="0" applyFont="1" applyNumberFormat="0" applyFill="0" applyBorder="0" applyAlignment="1">
      <alignment horizontal="left" vertical="center" textRotation="0" wrapText="false" shrinkToFit="false"/>
    </xf>
    <xf xfId="0" fontId="23" numFmtId="0" fillId="2" borderId="0" applyFont="1" applyNumberFormat="0"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3" applyFont="1" applyNumberFormat="1" applyFill="0" applyBorder="1"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4" applyFont="1" applyNumberFormat="1" applyFill="0" applyBorder="1" applyAlignment="0">
      <alignment horizontal="general" vertical="bottom" textRotation="0" wrapText="false" shrinkToFit="false"/>
    </xf>
    <xf xfId="0" fontId="21" numFmtId="167" fillId="2" borderId="4" applyFont="1" applyNumberFormat="1" applyFill="0" applyBorder="1"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23" numFmtId="167" fillId="2" borderId="4" applyFont="1" applyNumberFormat="1" applyFill="0" applyBorder="1" applyAlignment="0">
      <alignment horizontal="general" vertical="bottom" textRotation="0" wrapText="false" shrinkToFit="false"/>
    </xf>
    <xf xfId="0" fontId="23" numFmtId="167" fillId="2" borderId="10" applyFont="1" applyNumberFormat="1" applyFill="0" applyBorder="1"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18"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1"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1" numFmtId="0" fillId="2" borderId="0" applyFont="1" applyNumberFormat="0" applyFill="0" applyBorder="0" applyAlignment="1">
      <alignment horizontal="center" vertical="bottom" textRotation="0" wrapText="true" shrinkToFit="false"/>
    </xf>
    <xf xfId="0" fontId="23" numFmtId="0" fillId="2" borderId="0" applyFont="1" applyNumberFormat="0" applyFill="0" applyBorder="0" applyAlignment="1">
      <alignment horizontal="center" vertical="bottom" textRotation="0" wrapText="false" shrinkToFit="false"/>
    </xf>
    <xf xfId="0" fontId="23" numFmtId="167" fillId="2" borderId="0" applyFont="1" applyNumberFormat="1" applyFill="0" applyBorder="0" applyAlignment="1">
      <alignment horizontal="center" vertical="bottom" textRotation="0" wrapText="false" shrinkToFit="false"/>
    </xf>
    <xf xfId="0" fontId="21" numFmtId="0" fillId="2" borderId="0" applyFont="1" applyNumberFormat="0" applyFill="0" applyBorder="0" applyAlignment="1">
      <alignment horizontal="center" vertical="bottom" textRotation="0" wrapText="false" shrinkToFit="false"/>
    </xf>
    <xf xfId="0" fontId="21" numFmtId="167" fillId="2" borderId="0" applyFont="1" applyNumberFormat="1" applyFill="0" applyBorder="0" applyAlignment="1">
      <alignment horizontal="center"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4" numFmtId="0" fillId="2" borderId="11" applyFont="1" applyNumberFormat="0" applyFill="0" applyBorder="1" applyAlignment="1">
      <alignment horizontal="general" vertical="center" textRotation="0" wrapText="false" shrinkToFit="false"/>
    </xf>
    <xf xfId="0" fontId="25" numFmtId="0" fillId="2" borderId="0" applyFont="1" applyNumberFormat="0" applyFill="0" applyBorder="0" applyAlignment="1" applyProtection="true">
      <alignment horizontal="general" vertical="center" textRotation="0" wrapText="false" shrinkToFit="false"/>
      <protection locked="false"/>
    </xf>
    <xf xfId="0" fontId="25" numFmtId="0" fillId="2" borderId="0" applyFont="1" applyNumberFormat="0" applyFill="0" applyBorder="0" applyAlignment="1" applyProtection="true">
      <alignment horizontal="general" vertical="center" textRotation="0" wrapText="true" shrinkToFit="false"/>
      <protection locked="false"/>
    </xf>
    <xf xfId="0" fontId="26" numFmtId="0" fillId="2" borderId="11" applyFont="1" applyNumberFormat="0" applyFill="0" applyBorder="1" applyAlignment="1">
      <alignment horizontal="general" vertical="center" textRotation="0" wrapText="false" shrinkToFit="false"/>
    </xf>
    <xf xfId="0" fontId="25" numFmtId="0" fillId="2" borderId="4" applyFont="1" applyNumberFormat="0" applyFill="0" applyBorder="1" applyAlignment="1" applyProtection="true">
      <alignment horizontal="general" vertical="top" textRotation="0" wrapText="true" shrinkToFit="false"/>
      <protection locked="false"/>
    </xf>
    <xf xfId="0" fontId="25" numFmtId="0" fillId="2" borderId="0" applyFont="1" applyNumberFormat="0" applyFill="0" applyBorder="0" applyAlignment="1" applyProtection="true">
      <alignment horizontal="general" vertical="top" textRotation="0" wrapText="true" shrinkToFit="false"/>
      <protection locked="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14"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14"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14"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27" numFmtId="0" fillId="2" borderId="2" applyFont="1" applyNumberFormat="0" applyFill="0" applyBorder="1" applyAlignment="1">
      <alignment horizontal="left" vertical="bottom" textRotation="0" wrapText="false" shrinkToFit="false"/>
    </xf>
    <xf xfId="0" fontId="27" numFmtId="0" fillId="2" borderId="3" applyFont="1" applyNumberFormat="0" applyFill="0" applyBorder="1" applyAlignment="1">
      <alignment horizontal="left"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3" applyFont="0" applyNumberFormat="0" applyFill="0" applyBorder="1" applyAlignment="1" applyProtection="true">
      <alignment horizontal="left" vertical="bottom" textRotation="0" wrapText="false" shrinkToFit="false"/>
      <protection locked="false"/>
    </xf>
    <xf xfId="0" fontId="0" numFmtId="0" fillId="2" borderId="6" applyFont="0" applyNumberFormat="0" applyFill="0" applyBorder="1" applyAlignment="1" applyProtection="true">
      <alignment horizontal="left"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3" applyFont="0" applyNumberFormat="0" applyFill="0" applyBorder="1" applyAlignment="1" applyProtection="true">
      <alignment horizontal="left" vertical="bottom" textRotation="0" wrapText="true" shrinkToFit="false"/>
      <protection locked="false"/>
    </xf>
    <xf xfId="0" fontId="0" numFmtId="0" fillId="2" borderId="6" applyFont="0" applyNumberFormat="0" applyFill="0" applyBorder="1" applyAlignment="1" applyProtection="true">
      <alignment horizontal="left" vertical="bottom" textRotation="0" wrapText="tru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5" applyFont="0" applyNumberFormat="0" applyFill="0" applyBorder="1" applyAlignment="1" applyProtection="true">
      <alignment horizontal="left" vertical="bottom" textRotation="0" wrapText="fals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6" applyFont="0" applyNumberFormat="0" applyFill="0" applyBorder="1" applyAlignment="1" applyProtection="true">
      <alignment horizontal="center" vertical="bottom" textRotation="0" wrapText="false" shrinkToFit="false"/>
      <protection locked="false"/>
    </xf>
    <xf xfId="0" fontId="0" numFmtId="0" fillId="2" borderId="4" applyFont="0" applyNumberFormat="0" applyFill="0" applyBorder="1" applyAlignment="1" applyProtection="true">
      <alignment horizontal="center" vertical="bottom" textRotation="0" wrapText="false" shrinkToFit="false"/>
      <protection locked="false"/>
    </xf>
    <xf xfId="0" fontId="0" numFmtId="15" fillId="2" borderId="4" applyFont="0" applyNumberFormat="1" applyFill="0" applyBorder="1" applyAlignment="1" applyProtection="true">
      <alignment horizontal="center" vertical="bottom" textRotation="0" wrapText="false" shrinkToFit="false"/>
      <protection locked="false"/>
    </xf>
    <xf xfId="0" fontId="0" numFmtId="0" fillId="2" borderId="17" applyFont="0" applyNumberFormat="0" applyFill="0" applyBorder="1" applyAlignment="1" applyProtection="true">
      <alignment horizontal="center" vertical="bottom" textRotation="0" wrapText="false" shrinkToFit="false"/>
      <protection locked="false"/>
    </xf>
    <xf xfId="0" fontId="0" numFmtId="0" fillId="2" borderId="12" applyFont="0" applyNumberFormat="0" applyFill="0" applyBorder="1" applyAlignment="1" applyProtection="true">
      <alignment horizontal="center" vertical="bottom" textRotation="0" wrapText="false" shrinkToFit="false"/>
      <protection locked="false"/>
    </xf>
    <xf xfId="0" fontId="0" numFmtId="0" fillId="2" borderId="5" applyFont="0" applyNumberFormat="0" applyFill="0" applyBorder="1" applyAlignment="1" applyProtection="true">
      <alignment horizontal="center" vertical="bottom" textRotation="0" wrapText="false" shrinkToFit="false"/>
      <protection locked="false"/>
    </xf>
    <xf xfId="0" fontId="24" numFmtId="0" fillId="2" borderId="15" applyFont="1" applyNumberFormat="0" applyFill="0" applyBorder="1" applyAlignment="0" applyProtection="true">
      <alignment horizontal="general" vertical="bottom" textRotation="0" wrapText="false" shrinkToFit="false"/>
      <protection locked="false"/>
    </xf>
    <xf xfId="0" fontId="24" numFmtId="0" fillId="2" borderId="0" applyFont="1" applyNumberFormat="0" applyFill="0" applyBorder="0" applyAlignment="0" applyProtection="true">
      <alignment horizontal="general" vertical="bottom" textRotation="0" wrapText="false" shrinkToFit="false"/>
      <protection locked="false"/>
    </xf>
    <xf xfId="0" fontId="24" numFmtId="0" fillId="2" borderId="16" applyFont="1" applyNumberFormat="0" applyFill="0" applyBorder="1" applyAlignment="0" applyProtection="true">
      <alignment horizontal="general" vertical="bottom" textRotation="0" wrapText="false" shrinkToFit="false"/>
      <protection locked="false"/>
    </xf>
    <xf xfId="0" fontId="24"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7"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general" vertical="center" textRotation="0" wrapText="false" shrinkToFit="false"/>
    </xf>
    <xf xfId="0" fontId="18"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5" numFmtId="0" fillId="2" borderId="0" applyFont="1" applyNumberFormat="0" applyFill="0" applyBorder="0" applyAlignment="1">
      <alignment horizontal="general" vertical="center" textRotation="0" wrapText="false" shrinkToFit="false"/>
    </xf>
    <xf xfId="0" fontId="25" numFmtId="0" fillId="2" borderId="0" applyFont="1" applyNumberFormat="0" applyFill="0" applyBorder="0" applyAlignment="1">
      <alignment horizontal="general" vertical="center" textRotation="0" wrapText="true" shrinkToFit="false"/>
    </xf>
    <xf xfId="0" fontId="25" numFmtId="0" fillId="2" borderId="0" applyFont="1" applyNumberFormat="0" applyFill="0" applyBorder="0" applyAlignment="1">
      <alignment horizontal="general" vertical="top" textRotation="0" wrapText="true" shrinkToFit="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5"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center" vertical="center" textRotation="0" wrapText="true" shrinkToFit="false"/>
    </xf>
    <xf xfId="0" fontId="2" numFmtId="0" fillId="2" borderId="6" applyFont="1" applyNumberFormat="0" applyFill="0" applyBorder="1" applyAlignment="1">
      <alignment horizontal="center" vertical="center" textRotation="0" wrapText="true" shrinkToFit="false"/>
    </xf>
    <xf xfId="0" fontId="2" numFmtId="0" fillId="2" borderId="18" applyFont="1" applyNumberFormat="0" applyFill="0" applyBorder="1" applyAlignment="1">
      <alignment horizontal="center" vertical="center" textRotation="0" wrapText="true" shrinkToFit="false"/>
    </xf>
    <xf xfId="0" fontId="2" numFmtId="0" fillId="2" borderId="19"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true" shrinkToFit="false"/>
    </xf>
    <xf xfId="0" fontId="0" numFmtId="0" fillId="2" borderId="20" applyFont="0" applyNumberFormat="0" applyFill="0" applyBorder="1" applyAlignment="1">
      <alignment horizontal="general" vertical="center" textRotation="0" wrapText="false" shrinkToFit="false"/>
    </xf>
    <xf xfId="0" fontId="0" numFmtId="165" fillId="2" borderId="15"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20" applyFont="0" applyNumberFormat="1" applyFill="0" applyBorder="1" applyAlignment="1">
      <alignment horizontal="center" vertical="center" textRotation="0" wrapText="false" shrinkToFit="false"/>
    </xf>
    <xf xfId="0" fontId="0" numFmtId="165" fillId="2" borderId="20" applyFont="0" applyNumberFormat="1" applyFill="0" applyBorder="1" applyAlignment="1">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general" vertical="center" textRotation="0" wrapText="false" shrinkToFit="false"/>
    </xf>
    <xf xfId="0" fontId="0" numFmtId="15" fillId="2" borderId="18" applyFont="0" applyNumberFormat="1" applyFill="0" applyBorder="1" applyAlignment="1">
      <alignment horizontal="center" vertical="center" textRotation="0" wrapText="false" shrinkToFit="false"/>
    </xf>
    <xf xfId="0" fontId="0" numFmtId="0" fillId="2" borderId="18" applyFont="0" applyNumberFormat="0" applyFill="0" applyBorder="1" applyAlignment="1">
      <alignment horizontal="general" vertical="center" textRotation="0" wrapText="false" shrinkToFit="false"/>
    </xf>
    <xf xfId="0" fontId="0" numFmtId="10" fillId="2" borderId="18"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8"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true" shrinkToFit="false"/>
    </xf>
    <xf xfId="0" fontId="0" numFmtId="0" fillId="2" borderId="17" applyFont="0" applyNumberFormat="0" applyFill="0" applyBorder="1" applyAlignment="1">
      <alignment horizontal="general" vertical="center" textRotation="0" wrapText="false" shrinkToFit="false"/>
    </xf>
    <xf xfId="0" fontId="0" numFmtId="165" fillId="2" borderId="19" applyFont="0" applyNumberFormat="1" applyFill="0" applyBorder="1" applyAlignment="1">
      <alignment horizontal="general"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general" vertical="center" textRotation="0" wrapText="false" shrinkToFit="false"/>
    </xf>
    <xf xfId="0" fontId="0" numFmtId="10" fillId="2" borderId="19" applyFont="0" applyNumberFormat="1" applyFill="0" applyBorder="1" applyAlignment="1">
      <alignment horizontal="center" vertical="center" textRotation="0" wrapText="false" shrinkToFit="false"/>
    </xf>
    <xf xfId="0" fontId="0" numFmtId="165" fillId="2" borderId="19" applyFont="0" applyNumberFormat="1" applyFill="0" applyBorder="1" applyAlignment="1">
      <alignment horizontal="center" vertical="center" textRotation="0" wrapText="false" shrinkToFit="false"/>
    </xf>
    <xf xfId="0" fontId="18" numFmtId="0" fillId="2" borderId="1" applyFont="1" applyNumberFormat="0" applyFill="0" applyBorder="1" applyAlignment="1">
      <alignment horizontal="general" vertical="center" textRotation="0" wrapText="false" shrinkToFit="false"/>
    </xf>
    <xf xfId="0" fontId="18" numFmtId="0" fillId="2" borderId="1" applyFont="1" applyNumberFormat="0" applyFill="0" applyBorder="1" applyAlignment="1">
      <alignment horizontal="center" vertical="center" textRotation="0" wrapText="false" shrinkToFit="false"/>
    </xf>
    <xf xfId="0" fontId="2" numFmtId="0" fillId="2" borderId="18" applyFont="1" applyNumberFormat="0" applyFill="0" applyBorder="1" applyAlignment="1">
      <alignment horizontal="general" vertical="center" textRotation="0" wrapText="true" shrinkToFit="false"/>
    </xf>
    <xf xfId="0" fontId="0" numFmtId="0" fillId="2" borderId="20" applyFont="0" applyNumberFormat="0" applyFill="0" applyBorder="1" applyAlignment="1">
      <alignment horizontal="left" vertical="center" textRotation="0" wrapText="true" shrinkToFit="false"/>
    </xf>
    <xf xfId="0" fontId="0" numFmtId="58" fillId="2" borderId="20"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18" applyFont="0" applyNumberFormat="0" applyFill="0" applyBorder="1" applyAlignment="1">
      <alignment horizontal="general" vertical="center" textRotation="0" wrapText="true" shrinkToFit="false"/>
    </xf>
    <xf xfId="0" fontId="0" numFmtId="0" fillId="2" borderId="15" applyFont="0" applyNumberFormat="0" applyFill="0" applyBorder="1" applyAlignment="0">
      <alignment horizontal="general" vertical="bottom" textRotation="0" wrapText="false" shrinkToFit="false"/>
    </xf>
    <xf xfId="0" fontId="11" numFmtId="0" fillId="2" borderId="15"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28" numFmtId="0" fillId="2" borderId="16" applyFont="1" applyNumberFormat="0" applyFill="0" applyBorder="1" applyAlignment="1">
      <alignment horizontal="center" vertical="bottom" textRotation="0" wrapText="false" shrinkToFit="false"/>
    </xf>
    <xf xfId="0" fontId="28" numFmtId="0" fillId="2" borderId="4" applyFont="1" applyNumberFormat="0" applyFill="0" applyBorder="1" applyAlignment="1">
      <alignment horizontal="center" vertical="bottom" textRotation="0" wrapText="false" shrinkToFit="false"/>
    </xf>
    <xf xfId="0" fontId="28" numFmtId="0" fillId="2" borderId="0" applyFont="1" applyNumberFormat="0" applyFill="0" applyBorder="0" applyAlignment="0">
      <alignment horizontal="general" vertical="bottom" textRotation="0" wrapText="false" shrinkToFit="false"/>
    </xf>
    <xf xfId="0" fontId="29" numFmtId="0" fillId="2" borderId="4" applyFont="1" applyNumberFormat="0" applyFill="0" applyBorder="1" applyAlignment="1">
      <alignment horizontal="center" vertical="bottom" textRotation="0" wrapText="false" shrinkToFit="false"/>
    </xf>
    <xf xfId="0" fontId="0" numFmtId="0" fillId="2" borderId="16"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14" applyFont="1" applyNumberFormat="0" applyFill="0" applyBorder="1" applyAlignment="1">
      <alignment horizontal="center" vertical="bottom" textRotation="0" wrapText="false" shrinkToFit="false"/>
    </xf>
    <xf xfId="0" fontId="0" numFmtId="0" fillId="2" borderId="14" applyFont="0" applyNumberFormat="0" applyFill="0" applyBorder="1" applyAlignment="0">
      <alignment horizontal="general" vertical="bottom" textRotation="0" wrapText="false" shrinkToFit="false"/>
    </xf>
    <xf xfId="0" fontId="18" numFmtId="165" fillId="2" borderId="0" applyFont="1" applyNumberFormat="1" applyFill="0" applyBorder="0" applyAlignment="1">
      <alignment horizontal="general" vertical="center" textRotation="0" wrapText="false" shrinkToFit="false"/>
    </xf>
    <xf xfId="0" fontId="0" numFmtId="165" fillId="2" borderId="20"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11" numFmtId="0" fillId="2" borderId="14" applyFont="1" applyNumberFormat="0" applyFill="0" applyBorder="1" applyAlignment="1">
      <alignment horizontal="left" vertical="top" textRotation="0" wrapText="true" shrinkToFit="false"/>
    </xf>
    <xf xfId="0" fontId="0" numFmtId="0" fillId="2" borderId="17"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30"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0" fillId="2" borderId="15" applyFont="1" applyNumberFormat="0" applyFill="0" applyBorder="1" applyAlignment="0">
      <alignment horizontal="general" vertical="bottom" textRotation="0" wrapText="false" shrinkToFit="false"/>
    </xf>
    <xf xfId="0" fontId="31" numFmtId="0" fillId="2" borderId="14" applyFont="1" applyNumberFormat="0" applyFill="0" applyBorder="1" applyAlignment="0">
      <alignment horizontal="general" vertical="bottom" textRotation="0" wrapText="false" shrinkToFit="false"/>
    </xf>
    <xf xfId="0" fontId="31" numFmtId="0" fillId="2" borderId="15" applyFont="1" applyNumberFormat="0" applyFill="0" applyBorder="1" applyAlignment="1">
      <alignment horizontal="center"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26" numFmtId="0" fillId="2" borderId="0" applyFont="1" applyNumberFormat="0" applyFill="0" applyBorder="0" applyAlignment="0">
      <alignment horizontal="general" vertical="bottom" textRotation="0" wrapText="false" shrinkToFit="false"/>
    </xf>
    <xf xfId="0" fontId="30" numFmtId="0" fillId="2" borderId="0" applyFont="1" applyNumberFormat="0" applyFill="0" applyBorder="0" applyAlignment="0">
      <alignment horizontal="general" vertical="bottom" textRotation="0" wrapText="false" shrinkToFit="false"/>
    </xf>
    <xf xfId="0" fontId="30" numFmtId="0" fillId="2" borderId="0" applyFont="1" applyNumberFormat="0" applyFill="0" applyBorder="0" applyAlignment="1">
      <alignment horizontal="center" vertical="bottom" textRotation="0" wrapText="false" shrinkToFit="false"/>
    </xf>
    <xf xfId="0" fontId="30" numFmtId="0" fillId="2" borderId="0" applyFont="1" applyNumberFormat="0" applyFill="0" applyBorder="0" applyAlignment="1">
      <alignment horizontal="left" vertical="bottom" textRotation="0" wrapText="false" shrinkToFit="false"/>
    </xf>
    <xf xfId="0" fontId="30" numFmtId="0" fillId="2" borderId="1" applyFont="1" applyNumberFormat="0" applyFill="0" applyBorder="1" applyAlignment="1">
      <alignment horizontal="center" vertical="center" textRotation="0" wrapText="false" shrinkToFit="false"/>
    </xf>
    <xf xfId="0" fontId="30" numFmtId="167" fillId="2" borderId="1" applyFont="1" applyNumberFormat="1" applyFill="0" applyBorder="1" applyAlignment="1">
      <alignment horizontal="center" vertical="center" textRotation="0" wrapText="true" shrinkToFit="false"/>
    </xf>
    <xf xfId="0" fontId="30" numFmtId="0" fillId="2" borderId="1" applyFont="1" applyNumberFormat="0" applyFill="0" applyBorder="1" applyAlignment="1">
      <alignment horizontal="center" vertical="center" textRotation="0" wrapText="true" shrinkToFit="false"/>
    </xf>
    <xf xfId="0" fontId="30" numFmtId="0" fillId="2" borderId="0" applyFont="1" applyNumberFormat="0" applyFill="0" applyBorder="0" applyAlignment="1">
      <alignment horizontal="center" vertical="center" textRotation="0" wrapText="true" shrinkToFit="false"/>
    </xf>
    <xf xfId="0" fontId="30" numFmtId="0" fillId="2" borderId="1" applyFont="1" applyNumberFormat="0" applyFill="0" applyBorder="1" applyAlignment="0">
      <alignment horizontal="general" vertical="bottom" textRotation="0" wrapText="false" shrinkToFit="false"/>
    </xf>
    <xf xfId="0" fontId="31" numFmtId="167" fillId="2" borderId="1" applyFont="1" applyNumberFormat="1" applyFill="0" applyBorder="1" applyAlignment="0">
      <alignment horizontal="general" vertical="bottom" textRotation="0" wrapText="false" shrinkToFit="false"/>
    </xf>
    <xf xfId="0" fontId="31" numFmtId="0" fillId="2" borderId="1" applyFont="1" applyNumberFormat="0" applyFill="0" applyBorder="1"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167" fillId="2" borderId="1" applyFont="1" applyNumberFormat="1" applyFill="0" applyBorder="1"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0" fillId="2" borderId="1" applyFont="1" applyNumberFormat="0" applyFill="0" applyBorder="1" applyAlignment="1">
      <alignment horizontal="center"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0" fillId="2" borderId="1" applyFont="1" applyNumberFormat="0" applyFill="0" applyBorder="1" applyAlignment="1">
      <alignment horizontal="general" vertical="center" textRotation="0" wrapText="true" shrinkToFit="false"/>
    </xf>
    <xf xfId="0" fontId="31" numFmtId="0" fillId="2" borderId="1" applyFont="1" applyNumberFormat="0" applyFill="0" applyBorder="1" applyAlignment="1">
      <alignment horizontal="center" vertical="center" textRotation="0" wrapText="true" shrinkToFit="false"/>
    </xf>
    <xf xfId="0" fontId="31" numFmtId="167" fillId="2" borderId="0" applyFont="1" applyNumberFormat="1" applyFill="0" applyBorder="0" applyAlignment="0">
      <alignment horizontal="general" vertical="bottom" textRotation="0" wrapText="false" shrinkToFit="false"/>
    </xf>
    <xf xfId="0" fontId="31" numFmtId="0" fillId="2" borderId="1" applyFont="1" applyNumberFormat="0" applyFill="0" applyBorder="1" applyAlignment="1">
      <alignment horizontal="left" vertical="center" textRotation="0" wrapText="true" shrinkToFit="false"/>
    </xf>
    <xf xfId="0" fontId="31" numFmtId="167" fillId="2" borderId="1" applyFont="1" applyNumberFormat="1" applyFill="0" applyBorder="1" applyAlignment="0">
      <alignment horizontal="general" vertical="bottom" textRotation="0" wrapText="false" shrinkToFit="false"/>
    </xf>
    <xf xfId="0" fontId="31" numFmtId="0" fillId="2" borderId="1" applyFont="1" applyNumberFormat="0" applyFill="0" applyBorder="1" applyAlignment="0">
      <alignment horizontal="general" vertical="bottom" textRotation="0" wrapText="false" shrinkToFit="false"/>
    </xf>
    <xf xfId="0" fontId="31" numFmtId="167" fillId="2" borderId="1" applyFont="1" applyNumberFormat="1" applyFill="0" applyBorder="1"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0" numFmtId="0" fillId="2" borderId="1" applyFont="1" applyNumberFormat="0" applyFill="0" applyBorder="1" applyAlignment="0">
      <alignment horizontal="general" vertical="bottom" textRotation="0" wrapText="false" shrinkToFit="false"/>
    </xf>
    <xf xfId="0" fontId="30" numFmtId="167" fillId="2" borderId="1" applyFont="1" applyNumberFormat="1" applyFill="0" applyBorder="1" applyAlignment="0">
      <alignment horizontal="general" vertical="bottom" textRotation="0" wrapText="false" shrinkToFit="false"/>
    </xf>
    <xf xfId="0" fontId="30" numFmtId="167" fillId="2" borderId="1" applyFont="1" applyNumberFormat="1" applyFill="0" applyBorder="1" applyAlignment="0">
      <alignment horizontal="general" vertical="bottom" textRotation="0" wrapText="false" shrinkToFit="false"/>
    </xf>
    <xf xfId="0" fontId="30" numFmtId="167" fillId="2" borderId="0" applyFont="1" applyNumberFormat="1"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1" applyFont="1" applyNumberFormat="0" applyFill="0" applyBorder="1" applyAlignment="1">
      <alignment horizontal="left" vertical="top" textRotation="0" wrapText="false" shrinkToFit="false"/>
    </xf>
    <xf xfId="0" fontId="30" numFmtId="0" fillId="2" borderId="15" applyFont="1" applyNumberFormat="0" applyFill="0" applyBorder="1" applyAlignment="1">
      <alignment horizontal="center" vertical="bottom" textRotation="0" wrapText="false" shrinkToFit="false"/>
    </xf>
    <xf xfId="0" fontId="30" numFmtId="0" fillId="2" borderId="14" applyFont="1" applyNumberFormat="0" applyFill="0" applyBorder="1" applyAlignment="0">
      <alignment horizontal="general" vertical="bottom" textRotation="0" wrapText="false" shrinkToFit="false"/>
    </xf>
    <xf xfId="0" fontId="30" numFmtId="0" fillId="2" borderId="15" applyFont="1" applyNumberFormat="0" applyFill="0" applyBorder="1" applyAlignment="0">
      <alignment horizontal="general" vertical="bottom" textRotation="0" wrapText="false" shrinkToFit="false"/>
    </xf>
    <xf xfId="0" fontId="30" numFmtId="0" fillId="2" borderId="15" applyFont="1" applyNumberFormat="0" applyFill="0" applyBorder="1" applyAlignment="1">
      <alignment horizontal="center" vertical="center" textRotation="0" wrapText="true" shrinkToFit="false"/>
    </xf>
    <xf xfId="0" fontId="31" numFmtId="0" fillId="2" borderId="15" applyFont="1" applyNumberFormat="0" applyFill="0" applyBorder="1" applyAlignment="0">
      <alignment horizontal="general" vertical="bottom" textRotation="0" wrapText="false" shrinkToFit="false"/>
    </xf>
    <xf xfId="0" fontId="31" numFmtId="0" fillId="2" borderId="14" applyFont="1" applyNumberFormat="0" applyFill="0" applyBorder="1" applyAlignment="0">
      <alignment horizontal="general" vertical="bottom" textRotation="0" wrapText="false" shrinkToFit="false"/>
    </xf>
    <xf xfId="0" fontId="31" numFmtId="0" fillId="2" borderId="15" applyFont="1" applyNumberFormat="0" applyFill="0" applyBorder="1" applyAlignment="1">
      <alignment horizontal="center"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2" numFmtId="167" fillId="2" borderId="14" applyFont="1" applyNumberFormat="1" applyFill="0" applyBorder="1" applyAlignment="0">
      <alignment horizontal="general" vertical="bottom" textRotation="0" wrapText="false" shrinkToFit="false"/>
    </xf>
    <xf xfId="0" fontId="32" numFmtId="167" fillId="2" borderId="15"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0" fillId="2" borderId="14" applyFont="1" applyNumberFormat="0" applyFill="0" applyBorder="1" applyAlignment="0">
      <alignment horizontal="general" vertical="bottom" textRotation="0" wrapText="false" shrinkToFit="false"/>
    </xf>
    <xf xfId="0" fontId="31" numFmtId="0" fillId="2" borderId="15" applyFont="1" applyNumberFormat="0" applyFill="0" applyBorder="1" applyAlignment="1">
      <alignment horizontal="center" vertical="bottom" textRotation="0" wrapText="false" shrinkToFit="false"/>
    </xf>
    <xf xfId="0" fontId="31" numFmtId="0" fillId="2" borderId="15" applyFont="1" applyNumberFormat="0" applyFill="0" applyBorder="1" applyAlignment="0">
      <alignment horizontal="general" vertical="bottom" textRotation="0" wrapText="false" shrinkToFit="false"/>
    </xf>
    <xf xfId="0" fontId="30" numFmtId="167" fillId="2" borderId="15" applyFont="1" applyNumberFormat="1" applyFill="0" applyBorder="1" applyAlignment="0">
      <alignment horizontal="general" vertical="bottom" textRotation="0" wrapText="false" shrinkToFit="false"/>
    </xf>
    <xf xfId="0" fontId="32" numFmtId="167" fillId="2" borderId="15" applyFont="1" applyNumberFormat="1" applyFill="0" applyBorder="1" applyAlignment="1">
      <alignment horizontal="center" vertical="bottom" textRotation="0" wrapText="false" shrinkToFit="false"/>
    </xf>
    <xf xfId="0" fontId="32" numFmtId="167" fillId="2" borderId="14" applyFont="1" applyNumberFormat="1" applyFill="0" applyBorder="1" applyAlignment="1">
      <alignment horizontal="center" vertical="center" textRotation="0" wrapText="false" shrinkToFit="false"/>
    </xf>
    <xf xfId="0" fontId="32" numFmtId="167" fillId="2" borderId="15" applyFont="1" applyNumberFormat="1" applyFill="0" applyBorder="1" applyAlignment="1">
      <alignment horizontal="center" vertical="center" textRotation="0" wrapText="false" shrinkToFit="false"/>
    </xf>
    <xf xfId="0" fontId="31" numFmtId="167" fillId="2" borderId="15" applyFont="1" applyNumberFormat="1" applyFill="0" applyBorder="1" applyAlignment="1">
      <alignment horizontal="center"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31" numFmtId="167" fillId="2" borderId="14" applyFont="1" applyNumberFormat="1" applyFill="0" applyBorder="1" applyAlignment="1">
      <alignment horizontal="center" vertical="center" textRotation="0" wrapText="false" shrinkToFit="false"/>
    </xf>
    <xf xfId="0" fontId="31" numFmtId="167" fillId="2" borderId="15" applyFont="1" applyNumberFormat="1" applyFill="0" applyBorder="1" applyAlignment="1">
      <alignment horizontal="center" vertical="center" textRotation="0" wrapText="false" shrinkToFit="false"/>
    </xf>
    <xf xfId="0" fontId="31" numFmtId="167" fillId="2" borderId="15" applyFont="1" applyNumberFormat="1" applyFill="0" applyBorder="1" applyAlignment="0">
      <alignment horizontal="general" vertical="bottom" textRotation="0" wrapText="false" shrinkToFit="false"/>
    </xf>
    <xf xfId="0" fontId="26" numFmtId="167" fillId="2" borderId="14" applyFont="1" applyNumberFormat="1" applyFill="0" applyBorder="1" applyAlignment="1">
      <alignment horizontal="center" vertical="center" textRotation="0" wrapText="false" shrinkToFit="false"/>
    </xf>
    <xf xfId="0" fontId="26" numFmtId="167" fillId="2" borderId="15" applyFont="1" applyNumberFormat="1" applyFill="0" applyBorder="1" applyAlignment="1">
      <alignment horizontal="center" vertical="center" textRotation="0" wrapText="fals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3" numFmtId="167" fillId="2" borderId="15" applyFont="1" applyNumberFormat="1" applyFill="0" applyBorder="1" applyAlignment="1">
      <alignment horizontal="center" vertical="center" textRotation="0" wrapText="false" shrinkToFit="false"/>
    </xf>
    <xf xfId="0" fontId="26" numFmtId="167" fillId="2" borderId="15" applyFont="1" applyNumberFormat="1" applyFill="0" applyBorder="1" applyAlignment="1">
      <alignment horizontal="left" vertical="center" textRotation="0" wrapText="false" shrinkToFit="false"/>
    </xf>
    <xf xfId="0" fontId="33" numFmtId="167" fillId="2" borderId="14" applyFont="1" applyNumberFormat="1" applyFill="0" applyBorder="1" applyAlignment="1">
      <alignment horizontal="center" vertical="center" textRotation="0" wrapText="false" shrinkToFit="false"/>
    </xf>
    <xf xfId="0" fontId="34" numFmtId="167" fillId="2" borderId="14" applyFont="1" applyNumberFormat="1" applyFill="0" applyBorder="1" applyAlignment="0">
      <alignment horizontal="general" vertical="bottom" textRotation="0" wrapText="false" shrinkToFit="false"/>
    </xf>
    <xf xfId="0" fontId="30" numFmtId="167" fillId="2" borderId="14" applyFont="1" applyNumberFormat="1" applyFill="0" applyBorder="1" applyAlignment="0">
      <alignment horizontal="general" vertical="bottom" textRotation="0" wrapText="false" shrinkToFit="false"/>
    </xf>
    <xf xfId="0" fontId="30" numFmtId="167" fillId="2" borderId="15" applyFont="1" applyNumberFormat="1" applyFill="0" applyBorder="1" applyAlignment="0">
      <alignment horizontal="general" vertical="bottom" textRotation="0" wrapText="false" shrinkToFit="false"/>
    </xf>
    <xf xfId="0" fontId="30" numFmtId="167" fillId="2" borderId="14" applyFont="1" applyNumberFormat="1" applyFill="0" applyBorder="1" applyAlignment="0">
      <alignment horizontal="general" vertical="bottom" textRotation="0" wrapText="false" shrinkToFit="false"/>
    </xf>
    <xf xfId="0" fontId="30" numFmtId="167" fillId="2" borderId="15" applyFont="1" applyNumberFormat="1" applyFill="0" applyBorder="1" applyAlignment="0">
      <alignment horizontal="general"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5" numFmtId="167" fillId="2" borderId="14" applyFont="1" applyNumberFormat="1" applyFill="0" applyBorder="1" applyAlignment="1">
      <alignment horizontal="center" vertical="center" textRotation="0" wrapText="false" shrinkToFit="false"/>
    </xf>
    <xf xfId="0" fontId="35" numFmtId="167" fillId="2" borderId="15" applyFont="1" applyNumberFormat="1" applyFill="0" applyBorder="1" applyAlignment="1">
      <alignment horizontal="center" vertical="center" textRotation="0" wrapText="false" shrinkToFit="false"/>
    </xf>
    <xf xfId="0" fontId="30"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0" numFmtId="0" fillId="2" borderId="0" applyFont="1" applyNumberFormat="0" applyFill="0" applyBorder="0" applyAlignment="0">
      <alignment horizontal="general" vertical="bottom" textRotation="0" wrapText="false" shrinkToFit="false"/>
    </xf>
    <xf xfId="0" fontId="30" numFmtId="167" fillId="2" borderId="0" applyFont="1" applyNumberFormat="1" applyFill="0" applyBorder="0" applyAlignment="0">
      <alignment horizontal="general" vertical="bottom" textRotation="0" wrapText="false" shrinkToFit="false"/>
    </xf>
    <xf xfId="0" fontId="30" numFmtId="167" fillId="2" borderId="0" applyFont="1" applyNumberFormat="1" applyFill="0" applyBorder="0" applyAlignment="0">
      <alignment horizontal="general" vertical="bottom" textRotation="0" wrapText="false" shrinkToFit="false"/>
    </xf>
    <xf xfId="0" fontId="31" numFmtId="0" fillId="2" borderId="0" applyFont="1" applyNumberFormat="0" applyFill="0" applyBorder="0" applyAlignment="1">
      <alignment horizontal="center" vertical="bottom" textRotation="0" wrapText="false" shrinkToFit="false"/>
    </xf>
    <xf xfId="0" fontId="36" numFmtId="167" fillId="2" borderId="14" applyFont="1" applyNumberFormat="1" applyFill="0" applyBorder="1" applyAlignment="1">
      <alignment horizontal="center" vertical="center" textRotation="0" wrapText="false" shrinkToFit="false"/>
    </xf>
    <xf xfId="0" fontId="36"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true" shrinkToFit="false"/>
    </xf>
    <xf xfId="0" fontId="30" numFmtId="167" fillId="2" borderId="15" applyFont="1" applyNumberFormat="1" applyFill="0" applyBorder="1" applyAlignment="0">
      <alignment horizontal="general" vertical="bottom" textRotation="0" wrapText="false" shrinkToFit="false"/>
    </xf>
    <xf xfId="0" fontId="31" numFmtId="167" fillId="2" borderId="15" applyFont="1" applyNumberFormat="1" applyFill="0" applyBorder="1" applyAlignment="1">
      <alignment horizontal="center"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26" numFmtId="167" fillId="2" borderId="14" applyFont="1" applyNumberFormat="1" applyFill="0" applyBorder="1" applyAlignment="1">
      <alignment horizontal="center" vertical="center" textRotation="0" wrapText="true" shrinkToFit="false"/>
    </xf>
    <xf xfId="0" fontId="26" numFmtId="167" fillId="2" borderId="15" applyFont="1" applyNumberFormat="1" applyFill="0" applyBorder="1" applyAlignment="1">
      <alignment horizontal="center" vertical="center" textRotation="0" wrapText="true" shrinkToFit="false"/>
    </xf>
    <xf xfId="0" fontId="36" numFmtId="167" fillId="2" borderId="15" applyFont="1" applyNumberFormat="1" applyFill="0" applyBorder="1" applyAlignment="1">
      <alignment horizontal="center" vertical="center" textRotation="0" wrapText="true" shrinkToFit="false"/>
    </xf>
    <xf xfId="0" fontId="33" numFmtId="167" fillId="2" borderId="14" applyFont="1" applyNumberFormat="1" applyFill="0" applyBorder="1" applyAlignment="1">
      <alignment horizontal="center" vertical="center" textRotation="0" wrapText="true" shrinkToFit="false"/>
    </xf>
    <xf xfId="0" fontId="33" numFmtId="167" fillId="2" borderId="15" applyFont="1" applyNumberFormat="1" applyFill="0" applyBorder="1" applyAlignment="1">
      <alignment horizontal="center" vertical="center" textRotation="0" wrapText="tru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26" numFmtId="167" fillId="2" borderId="14" applyFont="1" applyNumberFormat="1" applyFill="0" applyBorder="1" applyAlignment="1">
      <alignment horizontal="general" vertical="center" textRotation="0" wrapText="false" shrinkToFit="false"/>
    </xf>
    <xf xfId="0" fontId="26" numFmtId="167" fillId="2" borderId="14" applyFont="1" applyNumberFormat="1" applyFill="0" applyBorder="1" applyAlignment="1">
      <alignment horizontal="general" vertical="center" textRotation="0" wrapText="false" shrinkToFit="false"/>
    </xf>
    <xf xfId="0" fontId="26" numFmtId="167" fillId="2" borderId="14" applyFont="1" applyNumberFormat="1" applyFill="0" applyBorder="1" applyAlignment="0">
      <alignment horizontal="general" vertical="bottom" textRotation="0" wrapText="false" shrinkToFit="false"/>
    </xf>
    <xf xfId="0" fontId="26" numFmtId="167" fillId="2" borderId="15" applyFont="1" applyNumberFormat="1" applyFill="0" applyBorder="1"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7" numFmtId="0" fillId="2" borderId="0" applyFont="1" applyNumberFormat="0" applyFill="0" applyBorder="0" applyAlignment="1">
      <alignment horizontal="center" vertical="bottom" textRotation="0" wrapText="false" shrinkToFit="false"/>
    </xf>
    <xf xfId="0" fontId="37" numFmtId="0" fillId="2" borderId="0" applyFont="1" applyNumberFormat="0" applyFill="0" applyBorder="0" applyAlignment="1">
      <alignment horizontal="left"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 numFmtId="167" fillId="2" borderId="10"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38" numFmtId="0" fillId="2" borderId="0" applyFont="1" applyNumberFormat="0" applyFill="0" applyBorder="0" applyAlignment="0">
      <alignment horizontal="general" vertical="bottom" textRotation="0" wrapText="false" shrinkToFit="false"/>
    </xf>
    <xf xfId="0" fontId="39" numFmtId="167" fillId="2" borderId="0" applyFont="1" applyNumberFormat="1" applyFill="0" applyBorder="0" applyAlignment="0">
      <alignment horizontal="general" vertical="bottom" textRotation="0" wrapText="false" shrinkToFit="false"/>
    </xf>
    <xf xfId="0" fontId="40" numFmtId="167" fillId="2" borderId="0" applyFont="1" applyNumberFormat="1" applyFill="0" applyBorder="0" applyAlignment="0">
      <alignment horizontal="general" vertical="bottom" textRotation="0" wrapText="false" shrinkToFit="false"/>
    </xf>
    <xf xfId="0" fontId="26"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5" numFmtId="0" fillId="2" borderId="0" applyFont="1" applyNumberFormat="0" applyFill="0" applyBorder="0" applyAlignment="1">
      <alignment horizontal="general" vertical="center" textRotation="0" wrapText="false" shrinkToFit="false"/>
    </xf>
    <xf xfId="0" fontId="25" numFmtId="0" fillId="2" borderId="0" applyFont="1" applyNumberFormat="0" applyFill="0" applyBorder="0" applyAlignment="1" applyProtection="true">
      <alignment horizontal="general" vertical="center" textRotation="0" wrapText="true" shrinkToFit="false"/>
      <protection locked="false"/>
    </xf>
    <xf xfId="0" fontId="25"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5" applyFont="1" applyNumberFormat="0" applyFill="0" applyBorder="1" applyAlignment="0" applyProtection="true">
      <alignment horizontal="general" vertical="bottom" textRotation="0" wrapText="false" shrinkToFit="false"/>
      <protection locked="false"/>
    </xf>
    <xf xfId="0" fontId="41" numFmtId="0" fillId="2" borderId="1" applyFont="1" applyNumberFormat="0" applyFill="0" applyBorder="1" applyAlignment="1">
      <alignment horizontal="center" vertical="center" textRotation="0" wrapText="false" shrinkToFit="false"/>
    </xf>
    <xf xfId="0" fontId="11"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11" numFmtId="0" fillId="2" borderId="18"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38" numFmtId="0" fillId="2" borderId="0" applyFont="1" applyNumberFormat="0" applyFill="0" applyBorder="0" applyAlignment="1" applyProtection="true">
      <alignment horizontal="center" vertical="bottom" textRotation="0" wrapText="false" shrinkToFit="false"/>
      <protection locked="false"/>
    </xf>
    <xf xfId="0" fontId="38"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1" numFmtId="0" fillId="2" borderId="0" applyFont="1" applyNumberFormat="0" applyFill="0" applyBorder="0" applyAlignment="1" applyProtection="true">
      <alignment horizontal="center" vertical="bottom" textRotation="0" wrapText="false" shrinkToFit="false"/>
      <protection locked="false"/>
    </xf>
    <xf xfId="0" fontId="31" numFmtId="0" fillId="2" borderId="0" applyFont="1" applyNumberFormat="0" applyFill="0" applyBorder="0" applyAlignment="0" applyProtection="true">
      <alignment horizontal="general" vertical="bottom" textRotation="0" wrapText="false" shrinkToFit="false"/>
      <protection locked="false"/>
    </xf>
    <xf xfId="0" fontId="31" numFmtId="0" fillId="2" borderId="0" applyFont="1" applyNumberFormat="0" applyFill="0" applyBorder="0" applyAlignment="0" applyProtection="true">
      <alignment horizontal="general" vertical="bottom" textRotation="0" wrapText="false" shrinkToFit="false"/>
      <protection locked="false"/>
    </xf>
    <xf xfId="0" fontId="26" numFmtId="0" fillId="2" borderId="0" applyFont="1" applyNumberFormat="0" applyFill="0" applyBorder="0" applyAlignment="1" applyProtection="true">
      <alignment horizontal="left" vertical="top" textRotation="0" wrapText="true" shrinkToFit="false"/>
      <protection locked="false"/>
    </xf>
    <xf xfId="0" fontId="26"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0" numFmtId="0" fillId="2" borderId="1" applyFont="0" applyNumberFormat="0" applyFill="0" applyBorder="1" applyAlignment="1" applyProtection="true">
      <alignment horizontal="center" vertical="center" textRotation="0" wrapText="false" shrinkToFit="false"/>
      <protection locked="false"/>
    </xf>
    <xf xfId="0" fontId="26" numFmtId="0" fillId="2" borderId="1" applyFont="1" applyNumberFormat="0" applyFill="0" applyBorder="1" applyAlignment="1" applyProtection="true">
      <alignment horizontal="center" vertical="center" textRotation="0" wrapText="false" shrinkToFit="false"/>
      <protection locked="false"/>
    </xf>
    <xf xfId="0" fontId="11" numFmtId="0" fillId="2" borderId="1" applyFont="1" applyNumberFormat="0" applyFill="0" applyBorder="1" applyAlignment="1" applyProtection="true">
      <alignment horizontal="center" vertical="center" textRotation="0" wrapText="false" shrinkToFit="false"/>
      <protection locked="false"/>
    </xf>
    <xf xfId="0" fontId="0" numFmtId="0" fillId="2" borderId="1" applyFont="0" applyNumberFormat="0" applyFill="0" applyBorder="1" applyAlignment="1">
      <alignment horizontal="left"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8" fillId="2" borderId="1" applyFont="0" applyNumberFormat="1" applyFill="0" applyBorder="1" applyAlignment="1">
      <alignment horizontal="center" vertical="bottom" textRotation="0" wrapText="false" shrinkToFit="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lignment horizontal="general" vertical="bottom" textRotation="0" wrapText="false" shrinkToFit="false"/>
    </xf>
    <xf xfId="0" fontId="0" numFmtId="0" fillId="2" borderId="19" applyFont="0" applyNumberFormat="0" applyFill="0" applyBorder="1" applyAlignment="1">
      <alignment horizontal="left" vertical="bottom" textRotation="0" wrapText="false" shrinkToFit="false"/>
    </xf>
    <xf xfId="0" fontId="0" numFmtId="167" fillId="2" borderId="19" applyFont="0" applyNumberFormat="1" applyFill="0" applyBorder="1" applyAlignment="0" applyProtection="true">
      <alignment horizontal="general" vertical="bottom" textRotation="0" wrapText="false" shrinkToFit="false"/>
      <protection locked="false"/>
    </xf>
    <xf xfId="0" fontId="0" numFmtId="169" fillId="2" borderId="19" applyFont="0" applyNumberFormat="1" applyFill="0" applyBorder="1" applyAlignment="1" applyProtection="true">
      <alignment horizontal="center" vertical="bottom" textRotation="0" wrapText="false" shrinkToFit="false"/>
      <protection locked="false"/>
    </xf>
    <xf xfId="0" fontId="0" numFmtId="0" fillId="2" borderId="19"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38"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6"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5" numFmtId="0" fillId="2" borderId="0" applyFont="1" applyNumberFormat="0" applyFill="0" applyBorder="0" applyAlignment="1" applyProtection="true">
      <alignment horizontal="general" vertical="center" textRotation="0" wrapText="true" shrinkToFit="false"/>
      <protection locked="false"/>
    </xf>
    <xf xfId="0" fontId="25"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0" applyProtection="true">
      <alignment horizontal="general" vertical="bottom" textRotation="0" wrapText="false" shrinkToFit="false"/>
      <protection locked="false"/>
    </xf>
    <xf xfId="0" fontId="42" numFmtId="0" fillId="2" borderId="12" applyFont="1" applyNumberFormat="0" applyFill="0" applyBorder="1" applyAlignment="1">
      <alignment horizontal="center" vertical="center" textRotation="0" wrapText="true" shrinkToFit="false"/>
    </xf>
    <xf xfId="0" fontId="42" numFmtId="0" fillId="2" borderId="5" applyFont="1" applyNumberFormat="0" applyFill="0" applyBorder="1" applyAlignment="1">
      <alignment horizontal="center" vertical="center" textRotation="0" wrapText="true" shrinkToFit="false"/>
    </xf>
    <xf xfId="0" fontId="42" numFmtId="0" fillId="2" borderId="13" applyFont="1" applyNumberFormat="0" applyFill="0" applyBorder="1" applyAlignment="1">
      <alignment horizontal="center" vertical="center" textRotation="0" wrapText="true" shrinkToFit="false"/>
    </xf>
    <xf xfId="0" fontId="42" numFmtId="0" fillId="2" borderId="13" applyFont="1" applyNumberFormat="0" applyFill="0" applyBorder="1" applyAlignment="1">
      <alignment horizontal="center" vertical="top" textRotation="0" wrapText="true" shrinkToFit="false"/>
    </xf>
    <xf xfId="0" fontId="43" numFmtId="167" fillId="5" borderId="18" applyFont="1" applyNumberFormat="1" applyFill="1" applyBorder="1" applyAlignment="1">
      <alignment horizontal="center" vertical="top" textRotation="0" wrapText="true" shrinkToFit="false"/>
    </xf>
    <xf xfId="0" fontId="42" numFmtId="167" fillId="5" borderId="18" applyFont="1" applyNumberFormat="1" applyFill="1" applyBorder="1" applyAlignment="1">
      <alignment horizontal="center" vertical="top" textRotation="0" wrapText="true" shrinkToFit="false"/>
    </xf>
    <xf xfId="0" fontId="42" numFmtId="0" fillId="2" borderId="16" applyFont="1" applyNumberFormat="0" applyFill="0" applyBorder="1" applyAlignment="1">
      <alignment horizontal="center" vertical="center" textRotation="0" wrapText="true" shrinkToFit="false"/>
    </xf>
    <xf xfId="0" fontId="42" numFmtId="0" fillId="2" borderId="4" applyFont="1" applyNumberFormat="0" applyFill="0" applyBorder="1" applyAlignment="1">
      <alignment horizontal="center" vertical="center" textRotation="0" wrapText="true" shrinkToFit="false"/>
    </xf>
    <xf xfId="0" fontId="42" numFmtId="0" fillId="2" borderId="17" applyFont="1" applyNumberFormat="0" applyFill="0" applyBorder="1" applyAlignment="1">
      <alignment horizontal="center" vertical="center" textRotation="0" wrapText="true" shrinkToFit="false"/>
    </xf>
    <xf xfId="0" fontId="42" numFmtId="0" fillId="2" borderId="17" applyFont="1" applyNumberFormat="0" applyFill="0" applyBorder="1" applyAlignment="1">
      <alignment horizontal="center" vertical="top" textRotation="0" wrapText="true" shrinkToFit="false"/>
    </xf>
    <xf xfId="0" fontId="43" numFmtId="167" fillId="5" borderId="19" applyFont="1" applyNumberFormat="1" applyFill="1" applyBorder="1" applyAlignment="1">
      <alignment horizontal="center" vertical="top" textRotation="0" wrapText="true" shrinkToFit="false"/>
    </xf>
    <xf xfId="0" fontId="42" numFmtId="167" fillId="5" borderId="19" applyFont="1" applyNumberFormat="1" applyFill="1" applyBorder="1" applyAlignment="1">
      <alignment horizontal="center" vertical="top" textRotation="0" wrapText="true" shrinkToFit="false"/>
    </xf>
    <xf xfId="0" fontId="12" numFmtId="0" fillId="5" borderId="15" applyFont="1" applyNumberFormat="0" applyFill="1" applyBorder="1" applyAlignment="0">
      <alignment horizontal="general" vertical="bottom" textRotation="0" wrapText="false" shrinkToFit="false"/>
    </xf>
    <xf xfId="0" fontId="13" numFmtId="0" fillId="5" borderId="0" applyFont="1" applyNumberFormat="0" applyFill="1" applyBorder="0" applyAlignment="0">
      <alignment horizontal="general" vertical="bottom" textRotation="0" wrapText="false" shrinkToFit="false"/>
    </xf>
    <xf xfId="0" fontId="14" numFmtId="0" fillId="5" borderId="14" applyFont="1" applyNumberFormat="0" applyFill="1" applyBorder="1" applyAlignment="0">
      <alignment horizontal="general" vertical="bottom" textRotation="0" wrapText="false" shrinkToFit="false"/>
    </xf>
    <xf xfId="0" fontId="14" numFmtId="0" fillId="5" borderId="13" applyFont="1" applyNumberFormat="0"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20"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top" textRotation="0" wrapText="true" shrinkToFit="false"/>
    </xf>
    <xf xfId="0" fontId="13" numFmtId="0" fillId="2" borderId="14" applyFont="1" applyNumberFormat="0" applyFill="0" applyBorder="1" applyAlignment="1">
      <alignment horizontal="left" vertical="top" textRotation="0" wrapText="true" shrinkToFit="false"/>
    </xf>
    <xf xfId="0" fontId="14" numFmtId="0" fillId="5" borderId="14" applyFont="1" applyNumberFormat="0" applyFill="1" applyBorder="1" applyAlignment="1">
      <alignment horizontal="general" vertical="top" textRotation="0" wrapText="false" shrinkToFit="false"/>
    </xf>
    <xf xfId="0" fontId="14" numFmtId="167" fillId="5" borderId="16" applyFont="1" applyNumberFormat="1" applyFill="1" applyBorder="1" applyAlignment="1">
      <alignment horizontal="general" vertical="top" textRotation="0" wrapText="false" shrinkToFit="false"/>
    </xf>
    <xf xfId="0" fontId="14" numFmtId="167" fillId="5" borderId="4" applyFont="1" applyNumberFormat="1" applyFill="1" applyBorder="1"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4" fillId="2" borderId="0" applyFont="1" applyNumberFormat="1" applyFill="0" applyBorder="0" applyAlignment="1">
      <alignment horizontal="general" vertical="top" textRotation="0" wrapText="false" shrinkToFit="false"/>
    </xf>
    <xf xfId="0" fontId="12"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0">
      <alignment horizontal="general" vertical="bottom" textRotation="0" wrapText="false" shrinkToFit="false"/>
    </xf>
    <xf xfId="0" fontId="14" numFmtId="0" fillId="5" borderId="14" applyFont="1" applyNumberFormat="0" applyFill="1"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true" shrinkToFit="false"/>
    </xf>
    <xf xfId="0" fontId="14" numFmtId="167" fillId="5" borderId="6" applyFont="1" applyNumberFormat="1" applyFill="1" applyBorder="1" applyAlignment="1">
      <alignment horizontal="general" vertical="top" textRotation="0" wrapText="false" shrinkToFit="false"/>
    </xf>
    <xf xfId="0" fontId="14" numFmtId="167" fillId="5" borderId="1"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bottom" textRotation="0" wrapText="true" shrinkToFit="false"/>
    </xf>
    <xf xfId="0" fontId="13" numFmtId="0" fillId="2" borderId="14" applyFont="1" applyNumberFormat="0" applyFill="0" applyBorder="1" applyAlignment="1">
      <alignment horizontal="left" vertical="bottom" textRotation="0" wrapText="true" shrinkToFit="false"/>
    </xf>
    <xf xfId="0" fontId="4" numFmtId="4" fillId="2" borderId="16" applyFont="1" applyNumberFormat="1" applyFill="0" applyBorder="1" applyAlignment="1">
      <alignment horizontal="general" vertical="top" textRotation="0" wrapText="false" shrinkToFit="false"/>
    </xf>
    <xf xfId="0" fontId="14" numFmtId="167" fillId="5" borderId="19"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5" numFmtId="4" fillId="2" borderId="18" applyFont="1" applyNumberFormat="1" applyFill="0" applyBorder="1" applyAlignment="1">
      <alignment horizontal="general" vertical="top" textRotation="0" wrapText="false" shrinkToFit="false"/>
    </xf>
    <xf xfId="0" fontId="12" numFmtId="0" fillId="5" borderId="21" applyFont="1" applyNumberFormat="0" applyFill="1" applyBorder="1" applyAlignment="1">
      <alignment horizontal="general" vertical="top" textRotation="0" wrapText="false" shrinkToFit="false"/>
    </xf>
    <xf xfId="0" fontId="12" numFmtId="0" fillId="5" borderId="8" applyFont="1" applyNumberFormat="0" applyFill="1" applyBorder="1" applyAlignment="1">
      <alignment horizontal="general" vertical="top" textRotation="0" wrapText="false" shrinkToFit="false"/>
    </xf>
    <xf xfId="0" fontId="2" numFmtId="0" fillId="2" borderId="8" applyFont="1" applyNumberFormat="0" applyFill="0" applyBorder="1" applyAlignment="1">
      <alignment horizontal="general" vertical="top" textRotation="0" wrapText="false" shrinkToFit="false"/>
    </xf>
    <xf xfId="0" fontId="14" numFmtId="0" fillId="5" borderId="22" applyFont="1" applyNumberFormat="0" applyFill="1" applyBorder="1" applyAlignment="1">
      <alignment horizontal="general" vertical="top" textRotation="0" wrapText="false" shrinkToFit="false"/>
    </xf>
    <xf xfId="0" fontId="4" numFmtId="0" fillId="2" borderId="22" applyFont="1" applyNumberFormat="0" applyFill="0" applyBorder="1" applyAlignment="1">
      <alignment horizontal="general" vertical="top" textRotation="0" wrapText="false" shrinkToFit="false"/>
    </xf>
    <xf xfId="0" fontId="5" numFmtId="4" fillId="2" borderId="8" applyFont="1" applyNumberFormat="1" applyFill="0" applyBorder="1" applyAlignment="1">
      <alignment horizontal="general" vertical="top" textRotation="0" wrapText="false" shrinkToFit="false"/>
    </xf>
    <xf xfId="0" fontId="14" numFmtId="167" fillId="5" borderId="23" applyFont="1" applyNumberFormat="1" applyFill="1" applyBorder="1" applyAlignment="1">
      <alignment horizontal="general" vertical="top" textRotation="0" wrapText="false" shrinkToFit="false"/>
    </xf>
    <xf xfId="0" fontId="13"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1">
      <alignment horizontal="general" vertical="top" textRotation="0" wrapText="false" shrinkToFit="false"/>
    </xf>
    <xf xfId="0" fontId="4" numFmtId="0" fillId="2" borderId="0" applyFont="1" applyNumberFormat="0" applyFill="0" applyBorder="0" applyAlignment="1">
      <alignment horizontal="general" vertical="top" textRotation="0" wrapText="false" shrinkToFit="false"/>
    </xf>
    <xf xfId="0" fontId="12" numFmtId="0" fillId="2" borderId="15" applyFont="1" applyNumberFormat="0" applyFill="0" applyBorder="1" applyAlignment="1">
      <alignment horizontal="left" vertical="center" textRotation="0" wrapText="false" shrinkToFit="false"/>
    </xf>
    <xf xfId="0" fontId="1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5" numFmtId="4" fillId="2" borderId="20" applyFont="1" applyNumberFormat="1" applyFill="0" applyBorder="1" applyAlignment="1">
      <alignment horizontal="general" vertical="top" textRotation="0" wrapText="false" shrinkToFit="false"/>
    </xf>
    <xf xfId="0" fontId="2" numFmtId="0" fillId="2" borderId="16" applyFont="1" applyNumberFormat="0" applyFill="0" applyBorder="1" applyAlignment="0">
      <alignment horizontal="general" vertical="bottom" textRotation="0" wrapText="false" shrinkToFit="false"/>
    </xf>
    <xf xfId="0" fontId="12" numFmtId="0" fillId="2" borderId="4" applyFont="1" applyNumberFormat="0" applyFill="0" applyBorder="1" applyAlignment="1">
      <alignment horizontal="general" vertical="center" textRotation="0" wrapText="false" shrinkToFit="false"/>
    </xf>
    <xf xfId="0" fontId="4" numFmtId="0" fillId="2" borderId="17" applyFont="1" applyNumberFormat="0" applyFill="0" applyBorder="1" applyAlignment="1">
      <alignment horizontal="general" vertical="top" textRotation="0" wrapText="false" shrinkToFit="false"/>
    </xf>
    <xf xfId="0" fontId="4" numFmtId="0" fillId="2" borderId="17" applyFont="1" applyNumberFormat="0" applyFill="0" applyBorder="1" applyAlignment="1">
      <alignment horizontal="general" vertical="top" textRotation="0" wrapText="false" shrinkToFit="false"/>
    </xf>
    <xf xfId="0" fontId="5" numFmtId="4" fillId="2" borderId="1" applyFont="1" applyNumberFormat="1" applyFill="0" applyBorder="1" applyAlignment="1">
      <alignment horizontal="general" vertical="top" textRotation="0" wrapText="false" shrinkToFit="false"/>
    </xf>
    <xf xfId="0" fontId="9" numFmtId="0" fillId="5" borderId="0" applyFont="1" applyNumberFormat="0" applyFill="1" applyBorder="0" applyAlignment="0">
      <alignment horizontal="general" vertical="bottom" textRotation="0" wrapText="false" shrinkToFit="false"/>
    </xf>
    <xf xfId="0" fontId="9"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general" vertical="top" textRotation="0" wrapText="false" shrinkToFit="false"/>
    </xf>
    <xf xfId="0" fontId="42" numFmtId="167" fillId="5" borderId="0" applyFont="1" applyNumberFormat="1" applyFill="1" applyBorder="0" applyAlignment="1">
      <alignment horizontal="right" vertical="top" textRotation="0" wrapText="false" shrinkToFit="false"/>
    </xf>
    <xf xfId="0" fontId="43" numFmtId="0" fillId="5" borderId="0" applyFont="1" applyNumberFormat="0" applyFill="1" applyBorder="0" applyAlignment="1">
      <alignment horizontal="center" vertical="bottom" textRotation="0" wrapText="false" shrinkToFit="false"/>
    </xf>
    <xf xfId="0" fontId="43" numFmtId="0" fillId="5" borderId="0" applyFont="1" applyNumberFormat="0" applyFill="1" applyBorder="0" applyAlignment="0">
      <alignment horizontal="general" vertical="bottom" textRotation="0" wrapText="false" shrinkToFit="false"/>
    </xf>
    <xf xfId="0" fontId="43" numFmtId="0" fillId="5" borderId="0" applyFont="1" applyNumberFormat="0" applyFill="1" applyBorder="0" applyAlignment="1">
      <alignment horizontal="center" vertical="top" textRotation="0" wrapText="false" shrinkToFit="false"/>
    </xf>
    <xf xfId="0" fontId="43" numFmtId="0" fillId="5" borderId="0" applyFont="1" applyNumberFormat="0"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bottom" textRotation="0" wrapText="false" shrinkToFit="false"/>
    </xf>
    <xf xfId="0" fontId="12"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top" textRotation="0" wrapText="false" shrinkToFit="false"/>
    </xf>
    <xf xfId="0" fontId="13" numFmtId="0" fillId="5" borderId="0" applyFont="1" applyNumberFormat="0" applyFill="1" applyBorder="0" applyAlignment="1">
      <alignment horizontal="center" vertical="bottom" textRotation="0" wrapText="false" shrinkToFit="false"/>
    </xf>
    <xf xfId="0" fontId="13" numFmtId="167" fillId="5" borderId="0" applyFont="1" applyNumberFormat="1" applyFill="1" applyBorder="0" applyAlignment="1">
      <alignment horizontal="center" vertical="top" textRotation="0" wrapText="false" shrinkToFit="false"/>
    </xf>
    <xf xfId="0" fontId="42" numFmtId="167" fillId="5" borderId="5" applyFont="1" applyNumberFormat="1" applyFill="1" applyBorder="1" applyAlignment="1">
      <alignment horizontal="center" vertical="top" textRotation="0" wrapText="true" shrinkToFit="false"/>
    </xf>
    <xf xfId="0" fontId="42" numFmtId="167" fillId="5" borderId="12" applyFont="1" applyNumberFormat="1" applyFill="1" applyBorder="1" applyAlignment="1">
      <alignment horizontal="center" vertical="top" textRotation="0" wrapText="true" shrinkToFit="false"/>
    </xf>
    <xf xfId="0" fontId="42" numFmtId="167" fillId="5" borderId="4" applyFont="1" applyNumberFormat="1" applyFill="1" applyBorder="1" applyAlignment="1">
      <alignment horizontal="center" vertical="top" textRotation="0" wrapText="true" shrinkToFit="false"/>
    </xf>
    <xf xfId="0" fontId="42" numFmtId="167" fillId="5" borderId="16" applyFont="1" applyNumberFormat="1" applyFill="1" applyBorder="1" applyAlignment="1">
      <alignment horizontal="center" vertical="top" textRotation="0" wrapText="true" shrinkToFit="false"/>
    </xf>
    <xf xfId="0" fontId="42" numFmtId="167" fillId="5" borderId="0" applyFont="1" applyNumberFormat="1" applyFill="1" applyBorder="0" applyAlignment="1">
      <alignment horizontal="right" vertical="top"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3" numFmtId="167" fillId="5" borderId="18" applyFont="1" applyNumberFormat="1" applyFill="1" applyBorder="1" applyAlignment="1">
      <alignment horizontal="center" vertical="center" textRotation="0" wrapText="true" shrinkToFit="true"/>
    </xf>
    <xf xfId="0" fontId="43" numFmtId="0" fillId="5" borderId="18" applyFont="1" applyNumberFormat="0" applyFill="1" applyBorder="1" applyAlignment="1">
      <alignment horizontal="center" vertical="center" textRotation="0" wrapText="true" shrinkToFit="false"/>
    </xf>
    <xf xfId="0" fontId="43" numFmtId="0" fillId="5" borderId="2" applyFont="1" applyNumberFormat="0" applyFill="1" applyBorder="1" applyAlignment="1">
      <alignment horizontal="center" vertical="center" textRotation="0" wrapText="false" shrinkToFit="false"/>
    </xf>
    <xf xfId="0" fontId="43" numFmtId="0" fillId="5" borderId="6" applyFont="1" applyNumberFormat="0" applyFill="1" applyBorder="1" applyAlignment="1">
      <alignment horizontal="center" vertical="center" textRotation="0" wrapText="false" shrinkToFit="false"/>
    </xf>
    <xf xfId="0" fontId="43" numFmtId="167" fillId="5" borderId="19" applyFont="1" applyNumberFormat="1" applyFill="1" applyBorder="1" applyAlignment="1">
      <alignment horizontal="center" vertical="center" textRotation="0" wrapText="true" shrinkToFit="true"/>
    </xf>
    <xf xfId="0" fontId="43" numFmtId="0" fillId="5" borderId="19" applyFont="1" applyNumberFormat="0" applyFill="1" applyBorder="1" applyAlignment="1">
      <alignment horizontal="center" vertical="center" textRotation="0" wrapText="true" shrinkToFit="false"/>
    </xf>
    <xf xfId="0" fontId="44" numFmtId="0" fillId="5" borderId="1" applyFont="1" applyNumberFormat="0" applyFill="1" applyBorder="1" applyAlignment="1">
      <alignment horizontal="center" vertical="center" textRotation="0" wrapText="true" shrinkToFit="false"/>
    </xf>
    <xf xfId="0" fontId="2" numFmtId="167" fillId="5" borderId="19" applyFont="1" applyNumberFormat="1" applyFill="1" applyBorder="1" applyAlignment="1">
      <alignment horizontal="center" vertical="center" textRotation="0" wrapText="true" shrinkToFit="false"/>
    </xf>
    <xf xfId="0" fontId="14" numFmtId="167" fillId="5" borderId="15"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false" shrinkToFit="false"/>
    </xf>
    <xf xfId="0" fontId="14" numFmtId="9" fillId="5" borderId="20" applyFont="1" applyNumberFormat="1" applyFill="1" applyBorder="1" applyAlignment="1">
      <alignment horizontal="general" vertical="top" textRotation="0" wrapText="false" shrinkToFit="false"/>
    </xf>
    <xf xfId="0" fontId="0" numFmtId="167" fillId="5" borderId="20" applyFont="0"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false" shrinkToFit="false"/>
    </xf>
    <xf xfId="0" fontId="14" numFmtId="9" fillId="5" borderId="19" applyFont="1" applyNumberFormat="1" applyFill="1" applyBorder="1" applyAlignment="1">
      <alignment horizontal="general" vertical="top" textRotation="0" wrapText="false" shrinkToFit="false"/>
    </xf>
    <xf xfId="0" fontId="0" numFmtId="167" fillId="5" borderId="17" applyFont="0" applyNumberFormat="1" applyFill="1" applyBorder="1" applyAlignment="1">
      <alignment horizontal="general" vertical="top" textRotation="0" wrapText="false" shrinkToFit="false"/>
    </xf>
    <xf xfId="0" fontId="9" numFmtId="167" fillId="5" borderId="20" applyFont="1" applyNumberFormat="1" applyFill="1" applyBorder="1" applyAlignment="1">
      <alignment horizontal="general" vertical="top" textRotation="0" wrapText="false" shrinkToFit="false"/>
    </xf>
    <xf xfId="0" fontId="9" numFmtId="0" fillId="5" borderId="20" applyFont="1" applyNumberFormat="0" applyFill="1" applyBorder="1" applyAlignment="1">
      <alignment horizontal="general" vertical="top" textRotation="0" wrapText="false" shrinkToFit="false"/>
    </xf>
    <xf xfId="0" fontId="9" numFmtId="9" fillId="5" borderId="20" applyFont="1" applyNumberFormat="1" applyFill="1" applyBorder="1" applyAlignment="1">
      <alignment horizontal="general" vertical="top" textRotation="0" wrapText="false" shrinkToFit="false"/>
    </xf>
    <xf xfId="0" fontId="0" numFmtId="167" fillId="5" borderId="14" applyFont="0" applyNumberFormat="1" applyFill="1" applyBorder="1" applyAlignment="1">
      <alignment horizontal="general" vertical="top" textRotation="0" wrapText="false" shrinkToFit="false"/>
    </xf>
    <xf xfId="0" fontId="14" numFmtId="167" fillId="5" borderId="2"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true" shrinkToFit="false"/>
    </xf>
    <xf xfId="0" fontId="14" numFmtId="167" fillId="5" borderId="16" applyFont="1"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true" shrinkToFit="false"/>
    </xf>
    <xf xfId="0" fontId="5" numFmtId="10" fillId="2" borderId="18" applyFont="1" applyNumberFormat="1" applyFill="0" applyBorder="1" applyAlignment="1">
      <alignment horizontal="general" vertical="top" textRotation="0" wrapText="false" shrinkToFit="false"/>
    </xf>
    <xf xfId="0" fontId="8" numFmtId="4" fillId="2" borderId="18" applyFont="1" applyNumberFormat="1" applyFill="0" applyBorder="1" applyAlignment="1">
      <alignment horizontal="general" vertical="top" textRotation="0" wrapText="false" shrinkToFit="false"/>
    </xf>
    <xf xfId="0" fontId="14" numFmtId="167" fillId="5" borderId="21" applyFont="1" applyNumberFormat="1" applyFill="1" applyBorder="1" applyAlignment="1">
      <alignment horizontal="general" vertical="top" textRotation="0" wrapText="false" shrinkToFit="false"/>
    </xf>
    <xf xfId="0" fontId="14" numFmtId="0" fillId="5" borderId="23" applyFont="1" applyNumberFormat="0" applyFill="1" applyBorder="1" applyAlignment="1">
      <alignment horizontal="general" vertical="top" textRotation="0" wrapText="false" shrinkToFit="false"/>
    </xf>
    <xf xfId="0" fontId="14" numFmtId="9" fillId="5" borderId="23" applyFont="1" applyNumberFormat="1" applyFill="1" applyBorder="1" applyAlignment="1">
      <alignment horizontal="general" vertical="top" textRotation="0" wrapText="false" shrinkToFit="false"/>
    </xf>
    <xf xfId="0" fontId="0" numFmtId="167" fillId="2" borderId="8" applyFont="0" applyNumberFormat="1" applyFill="0" applyBorder="1" applyAlignment="1">
      <alignment horizontal="general" vertical="top" textRotation="0" wrapText="false" shrinkToFit="false"/>
    </xf>
    <xf xfId="0" fontId="9"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4"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31" quotePrefix="1" numFmtId="167" fillId="2" borderId="15" applyFont="1" applyNumberFormat="1" applyFill="0" applyBorder="1" applyAlignment="1">
      <alignment horizontal="center"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4" quotePrefix="1" numFmtId="166" fillId="4" borderId="1" applyFont="1" applyNumberFormat="1" applyFill="1" applyBorder="1" applyAlignment="1">
      <alignment horizontal="center" vertical="center" textRotation="0" wrapText="true" shrinkToFit="false"/>
    </xf>
    <xf xfId="0" fontId="4" quotePrefix="1" numFmtId="0" fillId="4" borderId="1" applyFont="1" applyNumberFormat="0" applyFill="1" applyBorder="1" applyAlignment="1">
      <alignment horizontal="center" vertical="center" textRotation="0" wrapText="true" shrinkToFit="false"/>
    </xf>
    <xf xfId="0" fontId="4" quotePrefix="1" numFmtId="58" fillId="4" borderId="1" applyFont="1" applyNumberFormat="1" applyFill="1"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0.png"/></Relationships>
</file>

<file path=xl/drawings/drawing1.xml><?xml version="1.0" encoding="utf-8"?>
<xdr:wsDr xmlns:xdr="http://schemas.openxmlformats.org/drawingml/2006/spreadsheetDrawing" xmlns:a="http://schemas.openxmlformats.org/drawingml/2006/main">
  <xdr:oneCellAnchor>
    <xdr:from>
      <xdr:col>1</xdr:col>
      <xdr:colOff>0</xdr:colOff>
      <xdr:row>34</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34</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33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45</xdr:row>
      <xdr:rowOff>361950</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94</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9"/>
  <sheetViews>
    <sheetView tabSelected="0" workbookViewId="0" zoomScale="98" zoomScaleNormal="98" showGridLines="true" showRowColHeaders="1">
      <selection activeCell="E9" sqref="E9:E10"/>
    </sheetView>
  </sheetViews>
  <sheetFormatPr defaultRowHeight="14.4" defaultColWidth="9" outlineLevelRow="0" outlineLevelCol="0"/>
  <cols>
    <col min="1" max="1" width="20.712962962963" customWidth="true" style="489"/>
    <col min="2" max="2" width="20.712962962963" customWidth="true" style="489"/>
    <col min="3" max="3" width="20.712962962963" customWidth="true" style="489"/>
    <col min="4" max="4" width="20.712962962963" customWidth="true" style="489"/>
    <col min="5" max="5" width="20.712962962963" customWidth="true" style="489"/>
    <col min="6" max="6" width="20.712962962963" customWidth="true" style="489"/>
    <col min="7" max="7" width="15.712962962963" hidden="true" customWidth="true" style="489"/>
    <col min="8" max="8" width="15.712962962963" hidden="true" customWidth="true" style="489"/>
    <col min="9" max="9" width="15.712962962963" hidden="true" customWidth="true" style="489"/>
    <col min="10" max="10" width="15.712962962963" hidden="true" customWidth="true" style="489"/>
    <col min="11" max="11" width="8.8518518518518" hidden="true" customWidth="true" style="489"/>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19" max="19" width="9" hidden="true" style="0"/>
    <col min="20" max="20" width="13" customWidth="true" style="0"/>
    <col min="21" max="21" width="14.287037037037" customWidth="true" style="0"/>
    <col min="22" max="22" width="14.712962962963" customWidth="true" style="0"/>
    <col min="24" max="24" width="13.851851851852" customWidth="true" style="0"/>
  </cols>
  <sheetData>
    <row r="1" spans="1:24">
      <c r="A1" s="210" t="s">
        <v>0</v>
      </c>
      <c r="B1" s="490"/>
      <c r="C1" s="490"/>
      <c r="D1" s="490"/>
      <c r="E1" s="490"/>
    </row>
    <row r="2" spans="1:24">
      <c r="A2" s="491"/>
      <c r="B2" s="491"/>
      <c r="C2" s="491"/>
      <c r="D2" s="491"/>
      <c r="E2" s="491"/>
    </row>
    <row r="3" spans="1:24">
      <c r="A3" s="216" t="s">
        <v>1</v>
      </c>
      <c r="B3" s="216"/>
      <c r="C3" s="216"/>
      <c r="D3" s="216"/>
      <c r="E3" s="216"/>
      <c r="F3" s="216"/>
      <c r="G3" s="216"/>
      <c r="H3" s="216"/>
      <c r="I3" s="216"/>
      <c r="J3" s="216"/>
      <c r="K3" s="216"/>
      <c r="L3" s="216"/>
      <c r="M3" s="216"/>
      <c r="N3" s="216"/>
      <c r="O3" s="216"/>
      <c r="P3" s="216"/>
      <c r="Q3" s="216"/>
      <c r="R3" s="216"/>
      <c r="S3" s="216"/>
      <c r="T3" s="216"/>
      <c r="U3" s="216"/>
      <c r="V3" s="216"/>
      <c r="W3" s="216"/>
      <c r="X3" s="216"/>
    </row>
    <row r="4" spans="1:24">
      <c r="A4" s="492"/>
      <c r="B4" s="492"/>
      <c r="C4" s="492"/>
      <c r="D4" s="492"/>
      <c r="E4" s="492"/>
    </row>
    <row r="5" spans="1:24">
      <c r="A5" s="217" t="s">
        <v>2</v>
      </c>
      <c r="B5" s="219" t="s">
        <v>3</v>
      </c>
      <c r="C5" s="493"/>
      <c r="D5" s="219" t="s">
        <v>4</v>
      </c>
      <c r="E5" s="493">
        <v>2023</v>
      </c>
      <c r="S5">
        <v>2023</v>
      </c>
      <c r="X5" s="577">
        <f>80000000-V17</f>
        <v>16651175</v>
      </c>
    </row>
    <row r="6" spans="1:24">
      <c r="A6" s="220" t="s">
        <v>5</v>
      </c>
      <c r="B6" s="494" t="s">
        <v>6</v>
      </c>
      <c r="C6" s="495"/>
      <c r="D6" s="223" t="s">
        <v>7</v>
      </c>
      <c r="E6" s="495">
        <v>3</v>
      </c>
      <c r="S6" s="578" t="s">
        <v>8</v>
      </c>
    </row>
    <row r="7" spans="1:24">
      <c r="A7" s="220" t="s">
        <v>9</v>
      </c>
      <c r="B7" s="496" t="s">
        <v>10</v>
      </c>
      <c r="D7" s="2"/>
    </row>
    <row r="8" spans="1:24">
      <c r="A8" s="497"/>
    </row>
    <row r="9" spans="1:24" customHeight="1" ht="24">
      <c r="A9" s="498" t="s">
        <v>11</v>
      </c>
      <c r="B9" s="499"/>
      <c r="C9" s="499"/>
      <c r="D9" s="500"/>
      <c r="E9" s="501" t="s">
        <v>12</v>
      </c>
      <c r="F9" s="502" t="s">
        <v>13</v>
      </c>
      <c r="G9" s="503" t="s">
        <v>14</v>
      </c>
      <c r="H9" s="503" t="s">
        <v>15</v>
      </c>
      <c r="I9" s="503" t="s">
        <v>16</v>
      </c>
      <c r="J9" s="572" t="s">
        <v>17</v>
      </c>
      <c r="K9" s="573" t="s">
        <v>18</v>
      </c>
      <c r="L9" s="573" t="s">
        <v>19</v>
      </c>
      <c r="M9" s="573" t="s">
        <v>20</v>
      </c>
      <c r="N9" s="573" t="s">
        <v>21</v>
      </c>
      <c r="O9" s="573" t="s">
        <v>22</v>
      </c>
      <c r="P9" s="573" t="s">
        <v>23</v>
      </c>
      <c r="Q9" s="573" t="s">
        <v>24</v>
      </c>
      <c r="R9" s="573" t="s">
        <v>25</v>
      </c>
      <c r="S9" s="579" t="s">
        <v>26</v>
      </c>
      <c r="T9" s="580" t="s">
        <v>27</v>
      </c>
      <c r="U9" s="581" t="s">
        <v>28</v>
      </c>
      <c r="V9" s="582"/>
      <c r="W9" s="580" t="s">
        <v>29</v>
      </c>
      <c r="X9" s="580" t="s">
        <v>30</v>
      </c>
    </row>
    <row r="10" spans="1:24" customHeight="1" ht="23.25">
      <c r="A10" s="504"/>
      <c r="B10" s="505"/>
      <c r="C10" s="505"/>
      <c r="D10" s="506"/>
      <c r="E10" s="507"/>
      <c r="F10" s="508"/>
      <c r="G10" s="509"/>
      <c r="H10" s="509"/>
      <c r="I10" s="509"/>
      <c r="J10" s="574"/>
      <c r="K10" s="575"/>
      <c r="L10" s="575"/>
      <c r="M10" s="575"/>
      <c r="N10" s="575"/>
      <c r="O10" s="575"/>
      <c r="P10" s="575"/>
      <c r="Q10" s="575"/>
      <c r="R10" s="575"/>
      <c r="S10" s="583"/>
      <c r="T10" s="584"/>
      <c r="U10" s="585" t="s">
        <v>31</v>
      </c>
      <c r="V10" s="586" t="s">
        <v>32</v>
      </c>
      <c r="W10" s="584"/>
      <c r="X10" s="584"/>
    </row>
    <row r="11" spans="1:24" customHeight="1" ht="17.4">
      <c r="A11" s="510" t="s">
        <v>33</v>
      </c>
      <c r="B11" s="511"/>
      <c r="C11" s="511"/>
      <c r="D11" s="512"/>
      <c r="E11" s="513"/>
      <c r="F11" s="514"/>
      <c r="G11" s="515"/>
      <c r="H11" s="516"/>
      <c r="I11" s="516"/>
      <c r="J11" s="516"/>
      <c r="K11" s="516"/>
      <c r="L11" s="516"/>
      <c r="M11" s="516"/>
      <c r="N11" s="516"/>
      <c r="O11" s="516"/>
      <c r="P11" s="516"/>
      <c r="Q11" s="516"/>
      <c r="R11" s="587"/>
      <c r="S11" s="516"/>
      <c r="T11" s="588"/>
      <c r="U11" s="589"/>
      <c r="V11" s="590"/>
      <c r="W11" s="588"/>
      <c r="X11" s="588"/>
    </row>
    <row r="12" spans="1:24" customHeight="1" ht="24.75">
      <c r="A12" s="510"/>
      <c r="B12" s="517" t="s">
        <v>34</v>
      </c>
      <c r="C12" s="517"/>
      <c r="D12" s="518"/>
      <c r="E12" s="519" t="s">
        <v>35</v>
      </c>
      <c r="F12" s="520">
        <v>1157843.8</v>
      </c>
      <c r="G12" s="521"/>
      <c r="H12" s="521"/>
      <c r="I12" s="521"/>
      <c r="J12" s="521"/>
      <c r="K12" s="521"/>
      <c r="L12" s="521"/>
      <c r="M12" s="521"/>
      <c r="N12" s="521"/>
      <c r="O12" s="521"/>
      <c r="P12" s="521"/>
      <c r="Q12" s="521"/>
      <c r="R12" s="521"/>
      <c r="S12" s="537"/>
      <c r="T12" s="591" t="s">
        <v>36</v>
      </c>
      <c r="U12" s="592">
        <f>V12/F12</f>
        <v>0</v>
      </c>
      <c r="V12" s="593">
        <v>0</v>
      </c>
      <c r="W12" s="591"/>
      <c r="X12" s="591"/>
    </row>
    <row r="13" spans="1:24" customHeight="1" ht="35">
      <c r="A13" s="510"/>
      <c r="B13" s="517" t="s">
        <v>37</v>
      </c>
      <c r="C13" s="517"/>
      <c r="D13" s="518"/>
      <c r="E13" s="519"/>
      <c r="F13" s="522">
        <v>16651175</v>
      </c>
      <c r="G13" s="523"/>
      <c r="H13" s="523"/>
      <c r="I13" s="523"/>
      <c r="J13" s="523"/>
      <c r="K13" s="523"/>
      <c r="L13" s="523"/>
      <c r="M13" s="523"/>
      <c r="N13" s="523"/>
      <c r="O13" s="523"/>
      <c r="P13" s="523"/>
      <c r="Q13" s="523"/>
      <c r="R13" s="523"/>
      <c r="S13" s="516"/>
      <c r="T13" s="591" t="s">
        <v>36</v>
      </c>
      <c r="U13" s="592">
        <f>V13/F13</f>
        <v>0.78762489734208</v>
      </c>
      <c r="V13" s="593">
        <f>11864880+1250000</f>
        <v>13114880</v>
      </c>
      <c r="W13" s="588"/>
      <c r="X13" s="588"/>
    </row>
    <row r="14" spans="1:24" customHeight="1" ht="17.4">
      <c r="A14" s="510"/>
      <c r="B14" s="524" t="s">
        <v>38</v>
      </c>
      <c r="C14" s="511"/>
      <c r="D14" s="512"/>
      <c r="E14" s="519"/>
      <c r="F14" s="522">
        <f>F13+F12</f>
        <v>17809018.8</v>
      </c>
      <c r="G14" s="523"/>
      <c r="H14" s="523"/>
      <c r="I14" s="523"/>
      <c r="J14" s="523"/>
      <c r="K14" s="523"/>
      <c r="L14" s="523"/>
      <c r="M14" s="523"/>
      <c r="N14" s="523"/>
      <c r="O14" s="523"/>
      <c r="P14" s="523"/>
      <c r="Q14" s="523"/>
      <c r="R14" s="523"/>
      <c r="S14" s="594"/>
      <c r="T14" s="595"/>
      <c r="U14" s="596"/>
      <c r="V14" s="597">
        <f>SUM(V12:V12)</f>
        <v>0</v>
      </c>
      <c r="W14" s="595"/>
      <c r="X14" s="595"/>
    </row>
    <row r="15" spans="1:24" customHeight="1" ht="17.4">
      <c r="A15" s="510" t="s">
        <v>39</v>
      </c>
      <c r="B15" s="511"/>
      <c r="C15" s="511"/>
      <c r="D15" s="525"/>
      <c r="E15" s="526"/>
      <c r="F15" s="527"/>
      <c r="G15" s="515"/>
      <c r="H15" s="516"/>
      <c r="I15" s="516"/>
      <c r="J15" s="516"/>
      <c r="K15" s="516"/>
      <c r="L15" s="516"/>
      <c r="M15" s="516"/>
      <c r="N15" s="516"/>
      <c r="O15" s="516"/>
      <c r="P15" s="516"/>
      <c r="Q15" s="516"/>
      <c r="R15" s="587"/>
      <c r="S15" s="516"/>
      <c r="T15" s="588"/>
      <c r="U15" s="589"/>
      <c r="V15" s="597"/>
      <c r="W15" s="588"/>
      <c r="X15" s="588"/>
    </row>
    <row r="16" spans="1:24" customHeight="1" ht="17.4">
      <c r="A16" s="528"/>
      <c r="B16" s="529" t="s">
        <v>40</v>
      </c>
      <c r="C16" s="529"/>
      <c r="D16" s="525"/>
      <c r="E16" s="526" t="s">
        <v>41</v>
      </c>
      <c r="F16" s="527">
        <v>150000</v>
      </c>
      <c r="G16" s="515"/>
      <c r="H16" s="516"/>
      <c r="I16" s="516"/>
      <c r="J16" s="516"/>
      <c r="K16" s="516"/>
      <c r="L16" s="516"/>
      <c r="M16" s="516"/>
      <c r="N16" s="516"/>
      <c r="O16" s="516"/>
      <c r="P16" s="516"/>
      <c r="Q16" s="516"/>
      <c r="R16" s="587"/>
      <c r="S16" s="516"/>
      <c r="T16" s="588" t="s">
        <v>36</v>
      </c>
      <c r="U16" s="589">
        <f>V16/F16</f>
        <v>0</v>
      </c>
      <c r="V16" s="597">
        <v>0</v>
      </c>
      <c r="W16" s="588"/>
      <c r="X16" s="588"/>
    </row>
    <row r="17" spans="1:24" customHeight="1" ht="14.45">
      <c r="A17" s="528"/>
      <c r="B17" s="529" t="s">
        <v>42</v>
      </c>
      <c r="C17" s="529"/>
      <c r="D17" s="530"/>
      <c r="E17" s="531" t="s">
        <v>43</v>
      </c>
      <c r="F17" s="527">
        <f>80000000-F13</f>
        <v>63348825</v>
      </c>
      <c r="G17" s="532"/>
      <c r="H17" s="533"/>
      <c r="I17" s="533"/>
      <c r="J17" s="533"/>
      <c r="K17" s="533"/>
      <c r="L17" s="533"/>
      <c r="M17" s="533"/>
      <c r="N17" s="533"/>
      <c r="O17" s="533"/>
      <c r="P17" s="533"/>
      <c r="Q17" s="533"/>
      <c r="R17" s="598"/>
      <c r="S17" s="516"/>
      <c r="T17" s="588" t="s">
        <v>36</v>
      </c>
      <c r="U17" s="589">
        <f>V17/F17</f>
        <v>1</v>
      </c>
      <c r="V17" s="597">
        <v>63348825</v>
      </c>
      <c r="W17" s="588"/>
      <c r="X17" s="599" t="s">
        <v>44</v>
      </c>
    </row>
    <row r="18" spans="1:24" customHeight="1" ht="26.4">
      <c r="A18" s="528"/>
      <c r="B18" s="534" t="s">
        <v>45</v>
      </c>
      <c r="C18" s="534"/>
      <c r="D18" s="535"/>
      <c r="E18" s="526" t="s">
        <v>43</v>
      </c>
      <c r="F18" s="527">
        <v>20000000</v>
      </c>
      <c r="G18" s="516"/>
      <c r="H18" s="516"/>
      <c r="I18" s="516"/>
      <c r="J18" s="516"/>
      <c r="K18" s="516"/>
      <c r="L18" s="516"/>
      <c r="M18" s="516"/>
      <c r="N18" s="516"/>
      <c r="O18" s="516"/>
      <c r="P18" s="516"/>
      <c r="Q18" s="516"/>
      <c r="R18" s="587"/>
      <c r="S18" s="516"/>
      <c r="T18" s="588" t="s">
        <v>36</v>
      </c>
      <c r="U18" s="589">
        <f>V18/F18</f>
        <v>0.2563</v>
      </c>
      <c r="V18" s="597">
        <v>5126000</v>
      </c>
      <c r="W18" s="588"/>
      <c r="X18" s="599" t="s">
        <v>44</v>
      </c>
    </row>
    <row r="19" spans="1:24" customHeight="1" ht="26.4">
      <c r="A19" s="528"/>
      <c r="B19" s="534" t="s">
        <v>46</v>
      </c>
      <c r="C19" s="534"/>
      <c r="D19" s="535"/>
      <c r="E19" s="531" t="s">
        <v>43</v>
      </c>
      <c r="F19" s="527">
        <v>2000000</v>
      </c>
      <c r="G19" s="516"/>
      <c r="H19" s="516"/>
      <c r="I19" s="516"/>
      <c r="J19" s="516"/>
      <c r="K19" s="516"/>
      <c r="L19" s="516"/>
      <c r="M19" s="516"/>
      <c r="N19" s="516"/>
      <c r="O19" s="516"/>
      <c r="P19" s="516"/>
      <c r="Q19" s="516"/>
      <c r="R19" s="587"/>
      <c r="S19" s="516"/>
      <c r="T19" s="588" t="s">
        <v>36</v>
      </c>
      <c r="U19" s="589">
        <f>V19/F19</f>
        <v>0</v>
      </c>
      <c r="V19" s="597">
        <v>0</v>
      </c>
      <c r="W19" s="588"/>
      <c r="X19" s="599" t="s">
        <v>44</v>
      </c>
    </row>
    <row r="20" spans="1:24" customHeight="1" ht="17.4">
      <c r="A20" s="528"/>
      <c r="B20" s="534" t="s">
        <v>47</v>
      </c>
      <c r="C20" s="534"/>
      <c r="D20" s="535"/>
      <c r="E20" s="531" t="s">
        <v>48</v>
      </c>
      <c r="F20" s="527">
        <v>500000</v>
      </c>
      <c r="G20" s="516"/>
      <c r="H20" s="516"/>
      <c r="I20" s="516"/>
      <c r="J20" s="516"/>
      <c r="K20" s="516"/>
      <c r="L20" s="516"/>
      <c r="M20" s="516"/>
      <c r="N20" s="516"/>
      <c r="O20" s="516"/>
      <c r="P20" s="516"/>
      <c r="Q20" s="516"/>
      <c r="R20" s="587"/>
      <c r="S20" s="516"/>
      <c r="T20" s="588" t="s">
        <v>36</v>
      </c>
      <c r="U20" s="589">
        <f>V20/F20</f>
        <v>0</v>
      </c>
      <c r="V20" s="597">
        <v>0</v>
      </c>
      <c r="W20" s="588"/>
      <c r="X20" s="588"/>
    </row>
    <row r="21" spans="1:24" customHeight="1" ht="14.45">
      <c r="A21" s="528"/>
      <c r="B21" s="534" t="s">
        <v>49</v>
      </c>
      <c r="C21" s="534"/>
      <c r="D21" s="535"/>
      <c r="E21" s="531" t="s">
        <v>41</v>
      </c>
      <c r="F21" s="527">
        <v>1000000</v>
      </c>
      <c r="G21" s="516"/>
      <c r="H21" s="516"/>
      <c r="I21" s="516"/>
      <c r="J21" s="516"/>
      <c r="K21" s="516"/>
      <c r="L21" s="516"/>
      <c r="M21" s="516"/>
      <c r="N21" s="516"/>
      <c r="O21" s="516"/>
      <c r="P21" s="516"/>
      <c r="Q21" s="516"/>
      <c r="R21" s="587"/>
      <c r="S21" s="516"/>
      <c r="T21" s="588" t="s">
        <v>36</v>
      </c>
      <c r="U21" s="589">
        <f>V21/F21</f>
        <v>0</v>
      </c>
      <c r="V21" s="597">
        <v>0</v>
      </c>
      <c r="W21" s="588"/>
      <c r="X21" s="588"/>
    </row>
    <row r="22" spans="1:24" customHeight="1" ht="26.4">
      <c r="A22" s="528"/>
      <c r="B22" s="517" t="s">
        <v>50</v>
      </c>
      <c r="C22" s="517"/>
      <c r="D22" s="518"/>
      <c r="E22" s="531" t="s">
        <v>35</v>
      </c>
      <c r="F22" s="536">
        <v>1000000</v>
      </c>
      <c r="G22" s="537"/>
      <c r="H22" s="537"/>
      <c r="I22" s="537"/>
      <c r="J22" s="537"/>
      <c r="K22" s="537"/>
      <c r="L22" s="537"/>
      <c r="M22" s="537"/>
      <c r="N22" s="537"/>
      <c r="O22" s="537"/>
      <c r="P22" s="537"/>
      <c r="Q22" s="537"/>
      <c r="R22" s="600"/>
      <c r="S22" s="537"/>
      <c r="T22" s="591" t="s">
        <v>36</v>
      </c>
      <c r="U22" s="592">
        <f>V22/F22</f>
        <v>0</v>
      </c>
      <c r="V22" s="593">
        <v>0</v>
      </c>
      <c r="W22" s="591"/>
      <c r="X22" s="601" t="s">
        <v>44</v>
      </c>
    </row>
    <row r="23" spans="1:24" customHeight="1" ht="17.4">
      <c r="A23" s="528"/>
      <c r="B23" s="524" t="s">
        <v>38</v>
      </c>
      <c r="C23" s="538"/>
      <c r="D23" s="530"/>
      <c r="E23" s="526"/>
      <c r="F23" s="539">
        <f>SUM(F16:F22)</f>
        <v>87998825</v>
      </c>
      <c r="G23" s="539">
        <f>SUM(G16:G22)</f>
        <v>0</v>
      </c>
      <c r="H23" s="539">
        <f>SUM(H16:H22)</f>
        <v>0</v>
      </c>
      <c r="I23" s="539">
        <f>SUM(I16:I22)</f>
        <v>0</v>
      </c>
      <c r="J23" s="539">
        <f>SUM(J16:J22)</f>
        <v>0</v>
      </c>
      <c r="K23" s="539">
        <f>SUM(K16:K22)</f>
        <v>0</v>
      </c>
      <c r="L23" s="539">
        <f>SUM(L16:L22)</f>
        <v>0</v>
      </c>
      <c r="M23" s="539">
        <f>SUM(M16:M22)</f>
        <v>0</v>
      </c>
      <c r="N23" s="539">
        <f>SUM(N16:N22)</f>
        <v>0</v>
      </c>
      <c r="O23" s="539">
        <f>SUM(O16:O22)</f>
        <v>0</v>
      </c>
      <c r="P23" s="539">
        <f>SUM(P16:P22)</f>
        <v>0</v>
      </c>
      <c r="Q23" s="539">
        <f>SUM(Q16:Q22)</f>
        <v>0</v>
      </c>
      <c r="R23" s="539">
        <f>SUM(R16:R22)</f>
        <v>0</v>
      </c>
      <c r="S23" s="539">
        <f>SUM(S16:S22)</f>
        <v>0</v>
      </c>
      <c r="T23" s="539">
        <f>SUM(T16:T22)</f>
        <v>0</v>
      </c>
      <c r="U23" s="602">
        <f>V23/F23</f>
        <v>0.92716811843794</v>
      </c>
      <c r="V23" s="603">
        <f>SUM(V11:V22)</f>
        <v>81589705</v>
      </c>
      <c r="W23" s="588"/>
      <c r="X23" s="588"/>
    </row>
    <row r="24" spans="1:24" customHeight="1" ht="18.15">
      <c r="A24" s="540"/>
      <c r="B24" s="541"/>
      <c r="C24" s="542"/>
      <c r="D24" s="543"/>
      <c r="E24" s="544"/>
      <c r="F24" s="545"/>
      <c r="G24" s="546"/>
      <c r="H24" s="546"/>
      <c r="I24" s="546"/>
      <c r="J24" s="546"/>
      <c r="K24" s="546"/>
      <c r="L24" s="546"/>
      <c r="M24" s="546"/>
      <c r="N24" s="546"/>
      <c r="O24" s="546"/>
      <c r="P24" s="546"/>
      <c r="Q24" s="546"/>
      <c r="R24" s="604"/>
      <c r="S24" s="546"/>
      <c r="T24" s="605"/>
      <c r="U24" s="606"/>
      <c r="V24" s="607"/>
      <c r="W24" s="605"/>
      <c r="X24" s="605"/>
    </row>
    <row r="25" spans="1:24" customHeight="1" ht="17.4">
      <c r="A25" s="528" t="s">
        <v>51</v>
      </c>
      <c r="B25" s="524"/>
      <c r="C25" s="524"/>
      <c r="D25" s="530"/>
      <c r="E25" s="526"/>
      <c r="F25" s="527"/>
      <c r="G25" s="516"/>
      <c r="H25" s="516"/>
      <c r="I25" s="516"/>
      <c r="J25" s="516"/>
      <c r="K25" s="516"/>
      <c r="L25" s="516"/>
      <c r="M25" s="516"/>
      <c r="N25" s="516"/>
      <c r="O25" s="516"/>
      <c r="P25" s="516"/>
      <c r="Q25" s="516"/>
      <c r="R25" s="587"/>
      <c r="S25" s="516"/>
      <c r="T25" s="588"/>
      <c r="U25" s="589"/>
      <c r="V25" s="597"/>
      <c r="W25" s="588"/>
      <c r="X25" s="588"/>
    </row>
    <row r="26" spans="1:24" customHeight="1" ht="17.4">
      <c r="A26" s="547"/>
      <c r="B26" s="548" t="s">
        <v>52</v>
      </c>
      <c r="C26" s="548"/>
      <c r="D26" s="530"/>
      <c r="E26" s="526"/>
      <c r="F26" s="549"/>
      <c r="G26" s="516"/>
      <c r="H26" s="516"/>
      <c r="I26" s="516"/>
      <c r="J26" s="516"/>
      <c r="K26" s="516"/>
      <c r="L26" s="516"/>
      <c r="M26" s="516"/>
      <c r="N26" s="516"/>
      <c r="O26" s="516"/>
      <c r="P26" s="516"/>
      <c r="Q26" s="516"/>
      <c r="R26" s="587"/>
      <c r="S26" s="516"/>
      <c r="T26" s="588"/>
      <c r="U26" s="589"/>
      <c r="V26" s="597"/>
      <c r="W26" s="588"/>
      <c r="X26" s="588"/>
    </row>
    <row r="27" spans="1:24" customHeight="1" ht="26.4">
      <c r="A27" s="547"/>
      <c r="B27" s="517" t="s">
        <v>53</v>
      </c>
      <c r="C27" s="517"/>
      <c r="D27" s="518"/>
      <c r="E27" s="526"/>
      <c r="F27" s="527">
        <v>5000000</v>
      </c>
      <c r="G27" s="516"/>
      <c r="H27" s="516"/>
      <c r="I27" s="516"/>
      <c r="J27" s="516"/>
      <c r="K27" s="516"/>
      <c r="L27" s="516"/>
      <c r="M27" s="516"/>
      <c r="N27" s="516"/>
      <c r="O27" s="516"/>
      <c r="P27" s="516"/>
      <c r="Q27" s="516"/>
      <c r="R27" s="587"/>
      <c r="S27" s="516"/>
      <c r="T27" s="588" t="s">
        <v>36</v>
      </c>
      <c r="U27" s="589">
        <f>V27/F27</f>
        <v>0</v>
      </c>
      <c r="V27" s="597">
        <v>0</v>
      </c>
      <c r="W27" s="588"/>
      <c r="X27" s="599" t="s">
        <v>44</v>
      </c>
    </row>
    <row r="28" spans="1:24" customHeight="1" ht="26.4">
      <c r="A28" s="547"/>
      <c r="B28" s="517" t="s">
        <v>54</v>
      </c>
      <c r="C28" s="517"/>
      <c r="D28" s="518"/>
      <c r="E28" s="526"/>
      <c r="F28" s="527">
        <v>10000000</v>
      </c>
      <c r="G28" s="516"/>
      <c r="H28" s="516"/>
      <c r="I28" s="516"/>
      <c r="J28" s="516"/>
      <c r="K28" s="516"/>
      <c r="L28" s="516"/>
      <c r="M28" s="516"/>
      <c r="N28" s="516"/>
      <c r="O28" s="516"/>
      <c r="P28" s="516"/>
      <c r="Q28" s="516"/>
      <c r="R28" s="587"/>
      <c r="S28" s="516"/>
      <c r="T28" s="588" t="s">
        <v>36</v>
      </c>
      <c r="U28" s="589">
        <f>V28/F28</f>
        <v>0</v>
      </c>
      <c r="V28" s="597">
        <v>0</v>
      </c>
      <c r="W28" s="588"/>
      <c r="X28" s="599" t="s">
        <v>44</v>
      </c>
    </row>
    <row r="29" spans="1:24" customHeight="1" ht="26.4">
      <c r="A29" s="547"/>
      <c r="B29" s="517" t="s">
        <v>55</v>
      </c>
      <c r="C29" s="517"/>
      <c r="D29" s="518"/>
      <c r="E29" s="526"/>
      <c r="F29" s="527">
        <v>6000000</v>
      </c>
      <c r="G29" s="516"/>
      <c r="H29" s="516"/>
      <c r="I29" s="516"/>
      <c r="J29" s="516"/>
      <c r="K29" s="516"/>
      <c r="L29" s="516"/>
      <c r="M29" s="516"/>
      <c r="N29" s="516"/>
      <c r="O29" s="516"/>
      <c r="P29" s="516"/>
      <c r="Q29" s="516"/>
      <c r="R29" s="587"/>
      <c r="S29" s="516"/>
      <c r="T29" s="588" t="s">
        <v>36</v>
      </c>
      <c r="U29" s="589">
        <f>V29/F29</f>
        <v>0</v>
      </c>
      <c r="V29" s="597">
        <v>0</v>
      </c>
      <c r="W29" s="588"/>
      <c r="X29" s="599" t="s">
        <v>44</v>
      </c>
    </row>
    <row r="30" spans="1:24" customHeight="1" ht="17.4">
      <c r="A30" s="550"/>
      <c r="B30" s="551" t="s">
        <v>38</v>
      </c>
      <c r="C30" s="552"/>
      <c r="D30" s="512"/>
      <c r="E30" s="526"/>
      <c r="F30" s="553">
        <f>SUM(F27:F29)</f>
        <v>21000000</v>
      </c>
      <c r="G30" s="553">
        <f>SUM(G27:G29)</f>
        <v>0</v>
      </c>
      <c r="H30" s="553">
        <f>SUM(H27:H29)</f>
        <v>0</v>
      </c>
      <c r="I30" s="553">
        <f>SUM(I27:I29)</f>
        <v>0</v>
      </c>
      <c r="J30" s="553">
        <f>SUM(J27:J29)</f>
        <v>0</v>
      </c>
      <c r="K30" s="553">
        <f>SUM(K27:K29)</f>
        <v>0</v>
      </c>
      <c r="L30" s="553">
        <f>SUM(L27:L29)</f>
        <v>0</v>
      </c>
      <c r="M30" s="553">
        <f>SUM(M27:M29)</f>
        <v>0</v>
      </c>
      <c r="N30" s="553">
        <f>SUM(N27:N29)</f>
        <v>0</v>
      </c>
      <c r="O30" s="553">
        <f>SUM(O27:O29)</f>
        <v>0</v>
      </c>
      <c r="P30" s="553">
        <f>SUM(P27:P29)</f>
        <v>0</v>
      </c>
      <c r="Q30" s="553">
        <f>SUM(Q27:Q29)</f>
        <v>0</v>
      </c>
      <c r="R30" s="553">
        <f>SUM(R27:R29)</f>
        <v>0</v>
      </c>
      <c r="S30" s="553"/>
      <c r="T30" s="558"/>
      <c r="U30" s="608">
        <f>V30/F30</f>
        <v>0</v>
      </c>
      <c r="V30" s="609">
        <f>SUM(V27:V29)</f>
        <v>0</v>
      </c>
      <c r="W30" s="610"/>
      <c r="X30" s="610"/>
    </row>
    <row r="31" spans="1:24" customHeight="1" ht="17.4">
      <c r="A31" s="554"/>
      <c r="B31" s="555" t="s">
        <v>56</v>
      </c>
      <c r="C31" s="555"/>
      <c r="D31" s="556"/>
      <c r="E31" s="557"/>
      <c r="F31" s="558">
        <f>F30+F23+F14</f>
        <v>126807843.8</v>
      </c>
      <c r="G31" s="558">
        <f>G30+G23+G14</f>
        <v>0</v>
      </c>
      <c r="H31" s="558">
        <f>H30+H23+H14</f>
        <v>0</v>
      </c>
      <c r="I31" s="558">
        <f>I30+I23+I14</f>
        <v>0</v>
      </c>
      <c r="J31" s="558">
        <f>J30+J23+J14</f>
        <v>0</v>
      </c>
      <c r="K31" s="558">
        <f>K30+K23+K14</f>
        <v>0</v>
      </c>
      <c r="L31" s="558">
        <f>L30+L23+L14</f>
        <v>0</v>
      </c>
      <c r="M31" s="558">
        <f>M30+M23+M14</f>
        <v>0</v>
      </c>
      <c r="N31" s="558">
        <f>N30+N23+N14</f>
        <v>0</v>
      </c>
      <c r="O31" s="558">
        <f>O30+O23+O14</f>
        <v>0</v>
      </c>
      <c r="P31" s="558">
        <f>P30+P23+P14</f>
        <v>0</v>
      </c>
      <c r="Q31" s="558">
        <f>Q30+Q23+Q14</f>
        <v>0</v>
      </c>
      <c r="R31" s="558">
        <f>R30+R23+R14</f>
        <v>0</v>
      </c>
      <c r="S31" s="558"/>
      <c r="T31" s="558"/>
      <c r="U31" s="608">
        <f>V31/F31</f>
        <v>0.6434121309458</v>
      </c>
      <c r="V31" s="611">
        <f>V30+V23+V14</f>
        <v>81589705</v>
      </c>
      <c r="W31" s="591"/>
      <c r="X31" s="591"/>
    </row>
    <row r="32" spans="1:24">
      <c r="A32" s="559"/>
      <c r="B32" s="559"/>
      <c r="C32" s="559"/>
      <c r="D32" s="559"/>
      <c r="E32" s="560"/>
      <c r="F32" s="561"/>
      <c r="G32" s="562"/>
      <c r="H32" s="562"/>
      <c r="I32" s="562"/>
      <c r="J32" s="576"/>
      <c r="K32" s="576"/>
      <c r="L32" s="576"/>
      <c r="M32" s="576"/>
      <c r="N32" s="576"/>
      <c r="O32" s="576"/>
      <c r="P32" s="576"/>
      <c r="Q32" s="576"/>
      <c r="R32" s="576"/>
      <c r="S32" s="612"/>
      <c r="T32" s="561"/>
      <c r="U32" s="561"/>
      <c r="V32" s="613"/>
      <c r="W32" s="561"/>
      <c r="X32" s="561"/>
    </row>
    <row r="33" spans="1:24">
      <c r="A33" s="563" t="s">
        <v>57</v>
      </c>
      <c r="B33" s="563"/>
      <c r="C33" s="563"/>
      <c r="D33" s="563"/>
      <c r="E33" s="563"/>
      <c r="F33" s="563"/>
      <c r="G33" s="563"/>
      <c r="H33" s="563"/>
      <c r="I33" s="563"/>
      <c r="J33" s="563"/>
      <c r="K33" s="563"/>
      <c r="L33" s="563"/>
      <c r="M33" s="563"/>
      <c r="N33" s="563"/>
      <c r="O33" s="563"/>
      <c r="P33" s="563"/>
      <c r="Q33" s="563"/>
      <c r="R33" s="563"/>
      <c r="S33" s="563"/>
      <c r="T33" s="563"/>
      <c r="U33" s="563"/>
      <c r="V33" s="563"/>
      <c r="W33" s="563"/>
      <c r="X33" s="563"/>
    </row>
    <row r="34" spans="1:24">
      <c r="A34" s="563"/>
      <c r="B34" s="563"/>
      <c r="C34" s="563"/>
      <c r="D34" s="564"/>
      <c r="E34" s="565"/>
      <c r="F34" s="566"/>
      <c r="G34" s="566"/>
      <c r="H34" s="566"/>
      <c r="I34" s="566"/>
      <c r="J34" s="566"/>
      <c r="K34" s="566"/>
      <c r="L34" s="566"/>
      <c r="M34" s="566"/>
      <c r="N34" s="566"/>
      <c r="O34" s="566"/>
      <c r="P34" s="566"/>
      <c r="Q34" s="566"/>
      <c r="R34" s="566"/>
      <c r="S34" s="566"/>
      <c r="T34" s="561"/>
      <c r="U34" s="561"/>
      <c r="V34" s="614"/>
      <c r="W34" s="561"/>
      <c r="X34" s="561"/>
    </row>
    <row r="35" spans="1:24">
      <c r="A35" s="563"/>
      <c r="B35" s="563"/>
      <c r="C35" s="563"/>
      <c r="D35" s="564"/>
      <c r="E35" s="565"/>
      <c r="F35" s="566"/>
      <c r="G35" s="566"/>
      <c r="H35" s="566"/>
      <c r="I35" s="566"/>
      <c r="J35" s="566"/>
      <c r="K35" s="566"/>
      <c r="L35" s="566"/>
      <c r="M35" s="566"/>
      <c r="N35" s="566"/>
      <c r="O35" s="566"/>
      <c r="P35" s="566"/>
      <c r="Q35" s="566"/>
      <c r="R35" s="566"/>
      <c r="S35" s="566"/>
      <c r="T35" s="561"/>
      <c r="U35" s="561"/>
      <c r="V35" s="614"/>
      <c r="W35" s="561"/>
      <c r="X35" s="561"/>
    </row>
    <row r="36" spans="1:24">
      <c r="A36" s="563"/>
      <c r="B36" s="563"/>
      <c r="C36" s="563"/>
      <c r="D36" s="563"/>
      <c r="E36" s="565"/>
      <c r="F36" s="562"/>
      <c r="G36" s="562"/>
      <c r="H36" s="562"/>
      <c r="I36" s="562"/>
      <c r="J36" s="576"/>
      <c r="K36" s="576"/>
      <c r="L36" s="576"/>
      <c r="M36" s="576"/>
      <c r="N36" s="576"/>
      <c r="O36" s="576"/>
      <c r="P36" s="576"/>
      <c r="Q36" s="576"/>
      <c r="R36" s="576"/>
      <c r="S36" s="615"/>
      <c r="T36" s="561"/>
      <c r="U36" s="561"/>
      <c r="V36" s="616"/>
      <c r="W36" s="561"/>
      <c r="X36" s="561"/>
    </row>
    <row r="37" spans="1:24" customHeight="1" ht="17.4">
      <c r="A37" s="563"/>
      <c r="B37" s="567" t="s">
        <v>58</v>
      </c>
      <c r="C37" s="563"/>
      <c r="D37" s="568" t="s">
        <v>59</v>
      </c>
      <c r="E37" s="569"/>
      <c r="F37" s="524"/>
      <c r="G37" s="524"/>
      <c r="H37" s="524"/>
      <c r="I37" s="524"/>
      <c r="J37" s="524"/>
      <c r="K37" s="524"/>
      <c r="L37" s="524"/>
      <c r="M37" s="524"/>
      <c r="N37" s="524"/>
      <c r="O37" s="524"/>
      <c r="P37" s="524"/>
      <c r="Q37" s="524"/>
      <c r="R37" s="524"/>
      <c r="S37" s="524"/>
      <c r="T37" s="524"/>
      <c r="V37" s="614"/>
      <c r="W37" s="523"/>
      <c r="X37" s="523"/>
    </row>
    <row r="38" spans="1:24" customHeight="1" ht="17.4">
      <c r="A38" s="563"/>
      <c r="B38" s="570" t="s">
        <v>60</v>
      </c>
      <c r="C38" s="563"/>
      <c r="D38" s="571" t="s">
        <v>61</v>
      </c>
      <c r="E38" s="571"/>
      <c r="F38" s="524"/>
      <c r="G38" s="524"/>
      <c r="H38" s="524"/>
      <c r="I38" s="524"/>
      <c r="J38" s="524"/>
      <c r="K38" s="524"/>
      <c r="L38" s="524"/>
      <c r="M38" s="524"/>
      <c r="N38" s="524"/>
      <c r="O38" s="524"/>
      <c r="P38" s="524"/>
      <c r="Q38" s="524"/>
      <c r="R38" s="524"/>
      <c r="S38" s="524"/>
      <c r="T38" s="524"/>
      <c r="W38" s="612"/>
      <c r="X38" s="612"/>
    </row>
    <row r="39" spans="1:24">
      <c r="A39" s="563"/>
      <c r="B39" s="563"/>
      <c r="C39" s="563"/>
      <c r="D39" s="563"/>
      <c r="E39" s="565"/>
      <c r="F39" s="562"/>
      <c r="G39" s="562"/>
      <c r="H39" s="562"/>
      <c r="I39" s="562"/>
      <c r="J39" s="576"/>
      <c r="K39" s="576"/>
      <c r="L39" s="576"/>
      <c r="M39" s="576"/>
      <c r="N39" s="576"/>
      <c r="O39" s="576"/>
      <c r="P39" s="576"/>
      <c r="Q39" s="576"/>
      <c r="R39" s="576"/>
      <c r="S39" s="615"/>
      <c r="T39" s="561"/>
      <c r="U39" s="561"/>
      <c r="V39" s="616"/>
      <c r="W39" s="561"/>
      <c r="X39" s="561"/>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X3"/>
    <mergeCell ref="U9:V9"/>
    <mergeCell ref="B12:D12"/>
    <mergeCell ref="B13:D13"/>
    <mergeCell ref="B18:D18"/>
    <mergeCell ref="B19:D19"/>
    <mergeCell ref="B20:D20"/>
    <mergeCell ref="B21:D21"/>
    <mergeCell ref="B22:D22"/>
    <mergeCell ref="B27:D27"/>
    <mergeCell ref="B28:D28"/>
    <mergeCell ref="B29:D29"/>
    <mergeCell ref="A33:X33"/>
    <mergeCell ref="D38:E38"/>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7"/>
  <sheetViews>
    <sheetView tabSelected="0" workbookViewId="0" showGridLines="true" showRowColHeaders="1">
      <selection activeCell="E14" sqref="E14"/>
    </sheetView>
  </sheetViews>
  <sheetFormatPr defaultRowHeight="14.4" defaultColWidth="9" outlineLevelRow="0" outlineLevelCol="0"/>
  <cols>
    <col min="1" max="1" width="28.425925925926" customWidth="true" style="423"/>
    <col min="2" max="2" width="17.712962962963" customWidth="true" style="423"/>
    <col min="3" max="3" width="18.287037037037" customWidth="true" style="423"/>
    <col min="4" max="4" width="20.712962962963" customWidth="true" style="423"/>
    <col min="5" max="5" width="13.425925925926" customWidth="true" style="423"/>
    <col min="6" max="6" width="9.712962962963" customWidth="true" style="423"/>
    <col min="7" max="7" width="10.712962962963" customWidth="true" style="423"/>
    <col min="8" max="8" width="9.712962962963" customWidth="true" style="423"/>
    <col min="9" max="9" width="10.574074074074" customWidth="true" style="423"/>
    <col min="10" max="10" width="14.425925925926" customWidth="true" style="423"/>
    <col min="11" max="11" width="8.8518518518518" customWidth="true" style="423"/>
    <col min="12" max="12" width="9.1388888888889" customWidth="true" style="424"/>
  </cols>
  <sheetData>
    <row r="1" spans="1:12">
      <c r="A1" s="425" t="s">
        <v>62</v>
      </c>
      <c r="B1" s="426"/>
      <c r="C1" s="426"/>
      <c r="D1" s="426"/>
      <c r="E1" s="426"/>
    </row>
    <row r="2" spans="1:12">
      <c r="A2" s="427"/>
      <c r="B2" s="427"/>
      <c r="C2" s="427"/>
      <c r="D2" s="427"/>
      <c r="E2" s="427"/>
    </row>
    <row r="3" spans="1:12">
      <c r="A3" s="428" t="s">
        <v>63</v>
      </c>
      <c r="B3" s="428"/>
      <c r="C3" s="428"/>
      <c r="D3" s="428"/>
      <c r="E3" s="428"/>
      <c r="F3" s="428"/>
      <c r="G3" s="428"/>
      <c r="H3" s="428"/>
      <c r="I3" s="428"/>
      <c r="J3" s="428"/>
    </row>
    <row r="4" spans="1:12">
      <c r="A4" s="460"/>
      <c r="B4" s="460"/>
      <c r="C4" s="460"/>
      <c r="D4" s="460"/>
      <c r="E4" s="460"/>
      <c r="F4" s="460"/>
      <c r="G4" s="460"/>
      <c r="H4" s="460"/>
      <c r="I4" s="460"/>
      <c r="J4" s="460"/>
    </row>
    <row r="5" spans="1:12">
      <c r="A5" s="432" t="s">
        <v>64</v>
      </c>
      <c r="B5" s="433"/>
      <c r="C5" s="434"/>
      <c r="D5" s="432" t="s">
        <v>4</v>
      </c>
      <c r="E5" s="433">
        <v>2023</v>
      </c>
    </row>
    <row r="6" spans="1:12">
      <c r="A6" s="461" t="s">
        <v>65</v>
      </c>
      <c r="B6" s="462"/>
      <c r="C6" s="437"/>
      <c r="D6" s="463" t="s">
        <v>7</v>
      </c>
      <c r="E6" s="462">
        <v>3</v>
      </c>
    </row>
    <row r="7" spans="1:12">
      <c r="A7" s="461" t="s">
        <v>66</v>
      </c>
      <c r="B7" s="462"/>
      <c r="C7" s="437"/>
      <c r="D7" s="463"/>
      <c r="E7" s="437"/>
    </row>
    <row r="8" spans="1:12">
      <c r="A8" s="429"/>
      <c r="B8" s="437"/>
      <c r="C8" s="437"/>
      <c r="D8" s="464"/>
      <c r="E8" s="465"/>
      <c r="F8" s="465"/>
      <c r="G8" s="465"/>
    </row>
    <row r="9" spans="1:12">
      <c r="A9" s="466" t="s">
        <v>67</v>
      </c>
      <c r="B9" s="467" t="s">
        <v>68</v>
      </c>
      <c r="C9" s="467" t="s">
        <v>69</v>
      </c>
      <c r="D9" s="467" t="s">
        <v>70</v>
      </c>
      <c r="E9" s="467" t="s">
        <v>71</v>
      </c>
      <c r="F9" s="467"/>
      <c r="G9" s="467"/>
      <c r="H9" s="467"/>
      <c r="I9" s="467"/>
      <c r="J9" s="467"/>
    </row>
    <row r="10" spans="1:12">
      <c r="A10" s="467"/>
      <c r="B10" s="467"/>
      <c r="C10" s="467"/>
      <c r="D10" s="467"/>
      <c r="E10" s="467" t="s">
        <v>72</v>
      </c>
      <c r="F10" s="467"/>
      <c r="G10" s="467"/>
      <c r="H10" s="467" t="s">
        <v>73</v>
      </c>
      <c r="I10" s="467"/>
      <c r="J10" s="467"/>
    </row>
    <row r="11" spans="1:12">
      <c r="A11" s="467"/>
      <c r="B11" s="467"/>
      <c r="C11" s="467"/>
      <c r="D11" s="467"/>
      <c r="E11" s="468" t="s">
        <v>74</v>
      </c>
      <c r="F11" s="469" t="s">
        <v>75</v>
      </c>
      <c r="G11" s="469" t="s">
        <v>76</v>
      </c>
      <c r="H11" s="469" t="s">
        <v>77</v>
      </c>
      <c r="I11" s="469" t="s">
        <v>78</v>
      </c>
      <c r="J11" s="469" t="s">
        <v>79</v>
      </c>
    </row>
    <row r="12" spans="1:12" s="445" customFormat="1">
      <c r="A12" s="470" t="s">
        <v>80</v>
      </c>
      <c r="B12" s="471">
        <v>23612.64</v>
      </c>
      <c r="C12" s="472">
        <v>45188</v>
      </c>
      <c r="D12" s="473" t="s">
        <v>81</v>
      </c>
      <c r="E12" s="471">
        <v>23612.64</v>
      </c>
      <c r="F12" s="473"/>
      <c r="G12" s="473"/>
      <c r="H12" s="473"/>
      <c r="I12" s="488"/>
      <c r="J12" s="482"/>
    </row>
    <row r="13" spans="1:12" s="445" customFormat="1">
      <c r="A13" s="470" t="s">
        <v>82</v>
      </c>
      <c r="B13" s="474">
        <v>2250</v>
      </c>
      <c r="C13" s="472">
        <v>45191</v>
      </c>
      <c r="D13" s="473" t="s">
        <v>81</v>
      </c>
      <c r="E13" s="474">
        <v>2250</v>
      </c>
      <c r="F13" s="473"/>
      <c r="G13" s="473"/>
      <c r="H13" s="473"/>
      <c r="I13" s="488"/>
      <c r="J13" s="482"/>
    </row>
    <row r="14" spans="1:12" s="445" customFormat="1">
      <c r="A14" s="470" t="s">
        <v>83</v>
      </c>
      <c r="B14" s="474">
        <v>11030</v>
      </c>
      <c r="C14" s="472">
        <v>45195</v>
      </c>
      <c r="D14" s="473" t="s">
        <v>81</v>
      </c>
      <c r="E14" s="474">
        <v>11030</v>
      </c>
      <c r="F14" s="473"/>
      <c r="G14" s="473"/>
      <c r="H14" s="473"/>
      <c r="I14" s="488"/>
      <c r="J14" s="482"/>
    </row>
    <row r="15" spans="1:12" s="445" customFormat="1">
      <c r="A15" s="470" t="s">
        <v>84</v>
      </c>
      <c r="B15" s="474">
        <v>5200</v>
      </c>
      <c r="C15" s="472">
        <v>45194</v>
      </c>
      <c r="D15" s="473" t="s">
        <v>81</v>
      </c>
      <c r="E15" s="474">
        <v>5200</v>
      </c>
      <c r="F15" s="473"/>
      <c r="G15" s="473"/>
      <c r="H15" s="473"/>
      <c r="I15" s="488"/>
      <c r="J15" s="482"/>
    </row>
    <row r="16" spans="1:12" s="445" customFormat="1">
      <c r="A16" s="470" t="s">
        <v>85</v>
      </c>
      <c r="B16" s="474">
        <v>23200</v>
      </c>
      <c r="C16" s="472">
        <v>45195</v>
      </c>
      <c r="D16" s="473" t="s">
        <v>81</v>
      </c>
      <c r="E16" s="474">
        <v>23200</v>
      </c>
      <c r="F16" s="473"/>
      <c r="G16" s="473"/>
      <c r="H16" s="473"/>
      <c r="I16" s="488"/>
      <c r="J16" s="482"/>
    </row>
    <row r="17" spans="1:12" s="445" customFormat="1">
      <c r="A17" s="470" t="s">
        <v>86</v>
      </c>
      <c r="B17" s="471">
        <v>13300</v>
      </c>
      <c r="C17" s="472">
        <v>45191</v>
      </c>
      <c r="D17" s="473" t="s">
        <v>81</v>
      </c>
      <c r="E17" s="471">
        <v>13300</v>
      </c>
      <c r="F17" s="473"/>
      <c r="G17" s="473"/>
      <c r="H17" s="473"/>
      <c r="I17" s="488"/>
      <c r="J17" s="482"/>
    </row>
    <row r="18" spans="1:12" s="445" customFormat="1">
      <c r="A18" s="470" t="s">
        <v>87</v>
      </c>
      <c r="B18" s="474">
        <v>18200</v>
      </c>
      <c r="C18" s="472">
        <v>45195</v>
      </c>
      <c r="D18" s="473" t="s">
        <v>81</v>
      </c>
      <c r="E18" s="474">
        <v>18200</v>
      </c>
      <c r="F18" s="473"/>
      <c r="G18" s="473"/>
      <c r="H18" s="473"/>
      <c r="I18" s="488"/>
      <c r="J18" s="482"/>
    </row>
    <row r="19" spans="1:12" s="445" customFormat="1">
      <c r="A19" s="470" t="s">
        <v>88</v>
      </c>
      <c r="B19" s="474">
        <v>750</v>
      </c>
      <c r="C19" s="472">
        <v>45196</v>
      </c>
      <c r="D19" s="473" t="s">
        <v>81</v>
      </c>
      <c r="E19" s="474">
        <v>750</v>
      </c>
      <c r="F19" s="473"/>
      <c r="G19" s="473"/>
      <c r="H19" s="473"/>
      <c r="I19" s="488"/>
      <c r="J19" s="482"/>
    </row>
    <row r="20" spans="1:12" s="445" customFormat="1">
      <c r="A20" s="470" t="s">
        <v>89</v>
      </c>
      <c r="B20" s="474">
        <v>5200</v>
      </c>
      <c r="C20" s="472">
        <v>45191</v>
      </c>
      <c r="D20" s="473" t="s">
        <v>81</v>
      </c>
      <c r="E20" s="474">
        <v>5200</v>
      </c>
      <c r="F20" s="473"/>
      <c r="G20" s="473"/>
      <c r="H20" s="473"/>
      <c r="I20" s="488"/>
      <c r="J20" s="482"/>
    </row>
    <row r="21" spans="1:12" s="445" customFormat="1">
      <c r="A21" s="470" t="s">
        <v>90</v>
      </c>
      <c r="B21" s="474">
        <v>1030</v>
      </c>
      <c r="C21" s="472">
        <v>45195</v>
      </c>
      <c r="D21" s="473" t="s">
        <v>81</v>
      </c>
      <c r="E21" s="474">
        <v>1030</v>
      </c>
      <c r="F21" s="473"/>
      <c r="G21" s="473"/>
      <c r="H21" s="473"/>
      <c r="I21" s="488"/>
      <c r="J21" s="482"/>
    </row>
    <row r="22" spans="1:12" s="445" customFormat="1">
      <c r="A22" s="470" t="s">
        <v>91</v>
      </c>
      <c r="B22" s="471">
        <v>23112.64</v>
      </c>
      <c r="C22" s="472">
        <v>45188</v>
      </c>
      <c r="D22" s="473" t="s">
        <v>81</v>
      </c>
      <c r="E22" s="471">
        <v>23112.64</v>
      </c>
      <c r="F22" s="473"/>
      <c r="G22" s="473"/>
      <c r="H22" s="473"/>
      <c r="I22" s="488"/>
      <c r="J22" s="482"/>
    </row>
    <row r="23" spans="1:12" s="445" customFormat="1">
      <c r="A23" s="617" t="s">
        <v>92</v>
      </c>
      <c r="B23" s="474">
        <v>18500</v>
      </c>
      <c r="C23" s="472">
        <v>45184</v>
      </c>
      <c r="D23" s="473" t="s">
        <v>81</v>
      </c>
      <c r="E23" s="474">
        <v>18500</v>
      </c>
      <c r="F23" s="473"/>
      <c r="G23" s="473"/>
      <c r="H23" s="473"/>
      <c r="I23" s="488"/>
      <c r="J23" s="482"/>
    </row>
    <row r="24" spans="1:12" s="445" customFormat="1">
      <c r="A24" s="470" t="s">
        <v>93</v>
      </c>
      <c r="B24" s="471">
        <v>23112.64</v>
      </c>
      <c r="C24" s="472">
        <v>45188</v>
      </c>
      <c r="D24" s="473" t="s">
        <v>81</v>
      </c>
      <c r="E24" s="471">
        <v>23112.64</v>
      </c>
      <c r="F24" s="473"/>
      <c r="G24" s="473"/>
      <c r="H24" s="473"/>
      <c r="I24" s="488"/>
      <c r="J24" s="482"/>
    </row>
    <row r="25" spans="1:12" s="445" customFormat="1">
      <c r="A25" s="470" t="s">
        <v>94</v>
      </c>
      <c r="B25" s="474">
        <v>1030</v>
      </c>
      <c r="C25" s="472">
        <v>45195</v>
      </c>
      <c r="D25" s="473" t="s">
        <v>81</v>
      </c>
      <c r="E25" s="474">
        <v>1030</v>
      </c>
      <c r="F25" s="473"/>
      <c r="G25" s="473"/>
      <c r="H25" s="473"/>
      <c r="I25" s="488"/>
      <c r="J25" s="482"/>
    </row>
    <row r="26" spans="1:12" s="445" customFormat="1">
      <c r="A26" s="470" t="s">
        <v>95</v>
      </c>
      <c r="B26" s="474">
        <v>1030</v>
      </c>
      <c r="C26" s="472">
        <v>45195</v>
      </c>
      <c r="D26" s="473" t="s">
        <v>81</v>
      </c>
      <c r="E26" s="474">
        <v>1030</v>
      </c>
      <c r="F26" s="473"/>
      <c r="G26" s="473"/>
      <c r="H26" s="473"/>
      <c r="I26" s="488"/>
      <c r="J26" s="482"/>
    </row>
    <row r="27" spans="1:12" s="445" customFormat="1">
      <c r="A27" s="470" t="s">
        <v>96</v>
      </c>
      <c r="B27" s="471">
        <v>3300</v>
      </c>
      <c r="C27" s="472">
        <v>45191</v>
      </c>
      <c r="D27" s="473" t="s">
        <v>81</v>
      </c>
      <c r="E27" s="471">
        <v>3300</v>
      </c>
      <c r="F27" s="473"/>
      <c r="G27" s="473"/>
      <c r="H27" s="473"/>
      <c r="I27" s="488"/>
      <c r="J27" s="482"/>
    </row>
    <row r="28" spans="1:12" s="445" customFormat="1">
      <c r="A28" s="470" t="s">
        <v>97</v>
      </c>
      <c r="B28" s="474">
        <v>18750</v>
      </c>
      <c r="C28" s="472">
        <v>45196</v>
      </c>
      <c r="D28" s="473" t="s">
        <v>81</v>
      </c>
      <c r="E28" s="474">
        <v>18750</v>
      </c>
      <c r="F28" s="473"/>
      <c r="G28" s="473"/>
      <c r="H28" s="473"/>
      <c r="I28" s="488"/>
      <c r="J28" s="482"/>
    </row>
    <row r="29" spans="1:12" s="445" customFormat="1">
      <c r="A29" s="470" t="s">
        <v>98</v>
      </c>
      <c r="B29" s="475">
        <v>3300</v>
      </c>
      <c r="C29" s="472">
        <v>45191</v>
      </c>
      <c r="D29" s="473" t="s">
        <v>81</v>
      </c>
      <c r="E29" s="475">
        <v>3300</v>
      </c>
      <c r="F29" s="473"/>
      <c r="G29" s="473"/>
      <c r="H29" s="473"/>
      <c r="I29" s="488"/>
      <c r="J29" s="482"/>
    </row>
    <row r="30" spans="1:12" s="445" customFormat="1">
      <c r="A30" s="470" t="s">
        <v>99</v>
      </c>
      <c r="B30" s="474">
        <v>5500</v>
      </c>
      <c r="C30" s="472">
        <v>45195</v>
      </c>
      <c r="D30" s="473" t="s">
        <v>81</v>
      </c>
      <c r="E30" s="474">
        <v>5500</v>
      </c>
      <c r="F30" s="473"/>
      <c r="G30" s="473"/>
      <c r="H30" s="473"/>
      <c r="I30" s="488"/>
      <c r="J30" s="482"/>
    </row>
    <row r="31" spans="1:12" customHeight="1" ht="7.5" s="445" customFormat="1">
      <c r="A31" s="476"/>
      <c r="B31" s="477"/>
      <c r="C31" s="478"/>
      <c r="D31" s="479"/>
      <c r="E31" s="477"/>
      <c r="F31" s="479"/>
      <c r="G31" s="479"/>
      <c r="H31" s="479"/>
      <c r="I31" s="482"/>
      <c r="J31" s="482"/>
    </row>
    <row r="32" spans="1:12" s="445" customFormat="1">
      <c r="A32" s="480" t="s">
        <v>100</v>
      </c>
      <c r="B32" s="481">
        <f>SUM(B12:B31)</f>
        <v>201407.92</v>
      </c>
      <c r="C32" s="482"/>
      <c r="D32" s="482"/>
      <c r="E32" s="483">
        <f>SUM(E12:E31)</f>
        <v>201407.92</v>
      </c>
      <c r="F32" s="482"/>
      <c r="G32" s="482"/>
      <c r="H32" s="482"/>
      <c r="I32" s="482"/>
      <c r="J32" s="482"/>
    </row>
    <row r="34" spans="1:12">
      <c r="A34" s="484" t="s">
        <v>57</v>
      </c>
      <c r="B34" s="484"/>
      <c r="C34" s="484"/>
      <c r="D34" s="484"/>
      <c r="E34" s="484"/>
      <c r="F34" s="484"/>
      <c r="G34" s="484"/>
      <c r="H34" s="484"/>
      <c r="I34" s="484"/>
      <c r="J34" s="484"/>
    </row>
    <row r="35" spans="1:12">
      <c r="A35" s="451" t="s">
        <v>101</v>
      </c>
      <c r="B35" s="451"/>
    </row>
    <row r="36" spans="1:12">
      <c r="A36" s="485" t="s">
        <v>102</v>
      </c>
      <c r="B36" s="485"/>
      <c r="C36" s="486"/>
      <c r="D36" s="485" t="s">
        <v>59</v>
      </c>
      <c r="E36" s="485"/>
    </row>
    <row r="37" spans="1:12">
      <c r="A37" s="451" t="s">
        <v>103</v>
      </c>
      <c r="B37" s="451"/>
      <c r="D37" s="487" t="s">
        <v>104</v>
      </c>
      <c r="E37" s="487"/>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J3"/>
    <mergeCell ref="E9:J9"/>
    <mergeCell ref="E10:G10"/>
    <mergeCell ref="H10:J10"/>
    <mergeCell ref="A34:J34"/>
    <mergeCell ref="A35:B35"/>
    <mergeCell ref="A36:B36"/>
    <mergeCell ref="D36:E36"/>
    <mergeCell ref="A37:B37"/>
    <mergeCell ref="D37:E37"/>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17" sqref="D17"/>
    </sheetView>
  </sheetViews>
  <sheetFormatPr defaultRowHeight="14.4" defaultColWidth="9" outlineLevelRow="0" outlineLevelCol="0"/>
  <cols>
    <col min="1" max="1" width="43.287037037037" customWidth="true" style="423"/>
    <col min="2" max="2" width="20.712962962963" customWidth="true" style="423"/>
    <col min="3" max="3" width="24.851851851852" customWidth="true" style="423"/>
    <col min="4" max="4" width="27.287037037037" customWidth="true" style="423"/>
    <col min="5" max="5" width="26.425925925926" customWidth="true" style="423"/>
    <col min="6" max="6" width="20.712962962963" customWidth="true" style="423"/>
    <col min="7" max="7" width="15.712962962963" customWidth="true" style="423"/>
    <col min="8" max="8" width="15.712962962963" customWidth="true" style="423"/>
    <col min="9" max="9" width="15.712962962963" customWidth="true" style="423"/>
    <col min="10" max="10" width="15.712962962963" customWidth="true" style="423"/>
    <col min="11" max="11" width="8.8518518518518" customWidth="true" style="423"/>
    <col min="12" max="12" width="9.1388888888889" customWidth="true" style="424"/>
  </cols>
  <sheetData>
    <row r="1" spans="1:12">
      <c r="A1" s="425" t="s">
        <v>105</v>
      </c>
      <c r="B1" s="426"/>
      <c r="C1" s="426"/>
      <c r="D1" s="426"/>
      <c r="E1" s="426"/>
    </row>
    <row r="2" spans="1:12">
      <c r="A2" s="427"/>
      <c r="B2" s="427"/>
      <c r="C2" s="427"/>
      <c r="D2" s="427"/>
      <c r="E2" s="427"/>
    </row>
    <row r="3" spans="1:12">
      <c r="A3" s="428" t="s">
        <v>106</v>
      </c>
      <c r="B3" s="428"/>
      <c r="C3" s="428"/>
      <c r="D3" s="428"/>
      <c r="E3" s="428"/>
    </row>
    <row r="4" spans="1:12">
      <c r="A4" s="429"/>
      <c r="B4" s="429"/>
      <c r="C4" s="429"/>
      <c r="E4" s="429"/>
    </row>
    <row r="5" spans="1:12">
      <c r="A5" s="430" t="s">
        <v>64</v>
      </c>
      <c r="B5" s="431"/>
      <c r="C5" s="432" t="s">
        <v>4</v>
      </c>
      <c r="D5" s="433">
        <v>2023</v>
      </c>
      <c r="E5" s="434"/>
    </row>
    <row r="6" spans="1:12">
      <c r="A6" s="435" t="s">
        <v>65</v>
      </c>
      <c r="B6" s="436"/>
      <c r="C6" s="432" t="s">
        <v>7</v>
      </c>
      <c r="D6" s="433">
        <v>3</v>
      </c>
      <c r="E6" s="437"/>
    </row>
    <row r="7" spans="1:12">
      <c r="A7" s="435" t="s">
        <v>66</v>
      </c>
      <c r="B7" s="438"/>
      <c r="C7" s="432"/>
    </row>
    <row r="8" spans="1:12">
      <c r="A8" s="439"/>
    </row>
    <row r="9" spans="1:12">
      <c r="A9" s="440" t="s">
        <v>107</v>
      </c>
      <c r="B9" s="440" t="s">
        <v>108</v>
      </c>
      <c r="C9" s="440" t="s">
        <v>109</v>
      </c>
      <c r="D9" s="440"/>
      <c r="E9" s="440" t="s">
        <v>100</v>
      </c>
    </row>
    <row r="10" spans="1:12">
      <c r="A10" s="440"/>
      <c r="B10" s="440"/>
      <c r="C10" s="440" t="s">
        <v>110</v>
      </c>
      <c r="D10" s="440" t="s">
        <v>111</v>
      </c>
      <c r="E10" s="440"/>
    </row>
    <row r="11" spans="1:12" s="50" customFormat="1">
      <c r="A11" s="441" t="s">
        <v>112</v>
      </c>
      <c r="B11" s="442">
        <f>229+14+7+1</f>
        <v>251</v>
      </c>
      <c r="C11" s="443">
        <v>60200095.82</v>
      </c>
      <c r="D11" s="443">
        <f>102654616.89-C11-C14-D14</f>
        <v>32153590.48</v>
      </c>
      <c r="E11" s="444">
        <f>SUM(C11:D11)</f>
        <v>92353686.3</v>
      </c>
      <c r="F11" s="445"/>
      <c r="G11" s="445"/>
      <c r="H11" s="445"/>
      <c r="I11" s="445"/>
      <c r="J11" s="445"/>
      <c r="K11" s="445"/>
    </row>
    <row r="12" spans="1:12" s="50" customFormat="1">
      <c r="A12" s="441" t="s">
        <v>113</v>
      </c>
      <c r="B12" s="442"/>
      <c r="C12" s="446"/>
      <c r="D12" s="446"/>
      <c r="E12" s="446"/>
      <c r="F12" s="445"/>
      <c r="G12" s="445"/>
      <c r="H12" s="445"/>
      <c r="I12" s="445"/>
      <c r="J12" s="445"/>
      <c r="K12" s="445"/>
    </row>
    <row r="13" spans="1:12" s="50" customFormat="1">
      <c r="A13" s="447" t="s">
        <v>114</v>
      </c>
      <c r="B13" s="442">
        <v>196</v>
      </c>
      <c r="C13" s="448">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v>
      </c>
      <c r="D13" s="446"/>
      <c r="E13" s="444">
        <f>SUM(C13:D13)</f>
        <v>15041459.27</v>
      </c>
      <c r="F13" s="445"/>
      <c r="G13" s="445"/>
      <c r="H13" s="445"/>
      <c r="I13" s="445"/>
      <c r="J13" s="445"/>
      <c r="K13" s="445"/>
    </row>
    <row r="14" spans="1:12" s="50" customFormat="1">
      <c r="A14" s="447" t="s">
        <v>115</v>
      </c>
      <c r="B14" s="449">
        <v>71</v>
      </c>
      <c r="C14" s="443">
        <v>6981956.82</v>
      </c>
      <c r="D14" s="448">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3318973.77</v>
      </c>
      <c r="E14" s="444">
        <f>SUM(C14:D14)</f>
        <v>10300930.59</v>
      </c>
      <c r="F14" s="445"/>
      <c r="G14" s="445"/>
      <c r="H14" s="445"/>
      <c r="I14" s="445"/>
      <c r="J14" s="445"/>
      <c r="K14" s="445"/>
    </row>
    <row r="15" spans="1:12" s="50" customFormat="1">
      <c r="A15" s="449" t="s">
        <v>116</v>
      </c>
      <c r="B15" s="449">
        <f>SUM(B11:B14)</f>
        <v>518</v>
      </c>
      <c r="C15" s="444">
        <f>SUM(C11:C14)</f>
        <v>82223511.91</v>
      </c>
      <c r="D15" s="444">
        <f>SUM(D11:D14)</f>
        <v>35472564.25</v>
      </c>
      <c r="E15" s="444">
        <f>SUM(E11:E14)</f>
        <v>117696076.16</v>
      </c>
      <c r="F15" s="445"/>
      <c r="G15" s="445"/>
      <c r="H15" s="450">
        <f>E11+E14</f>
        <v>102654616.89</v>
      </c>
      <c r="I15" s="445"/>
      <c r="J15" s="445"/>
      <c r="K15" s="445"/>
    </row>
    <row r="17" spans="1:12" customHeight="1" ht="10.2" s="422" customFormat="1">
      <c r="A17" s="422" t="s">
        <v>57</v>
      </c>
    </row>
    <row r="18" spans="1:12">
      <c r="A18" s="423"/>
      <c r="E18" s="423"/>
    </row>
    <row r="19" spans="1:12">
      <c r="C19" s="451" t="s">
        <v>101</v>
      </c>
    </row>
    <row r="20" spans="1:12">
      <c r="A20" s="452" t="s">
        <v>117</v>
      </c>
      <c r="C20" s="453" t="s">
        <v>102</v>
      </c>
      <c r="E20" s="452" t="s">
        <v>59</v>
      </c>
      <c r="F20" s="454"/>
    </row>
    <row r="21" spans="1:12">
      <c r="A21" s="455" t="s">
        <v>118</v>
      </c>
      <c r="C21" s="455" t="s">
        <v>103</v>
      </c>
      <c r="E21" s="455" t="s">
        <v>104</v>
      </c>
      <c r="F21" s="456"/>
    </row>
    <row r="23" spans="1:12">
      <c r="A23" s="457" t="s">
        <v>119</v>
      </c>
    </row>
    <row r="24" spans="1:12">
      <c r="A24" s="458" t="s">
        <v>120</v>
      </c>
      <c r="B24" s="458"/>
      <c r="C24" s="458"/>
      <c r="D24" s="458"/>
      <c r="E24" s="458"/>
      <c r="F24" s="459"/>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7037037037" customWidth="true" style="50"/>
    <col min="2" max="2" width="2.712962962963" customWidth="true" style="50"/>
    <col min="3" max="3" width="44.712962962963" customWidth="true" style="50"/>
    <col min="4" max="4" width="16" customWidth="true" style="50"/>
    <col min="5" max="5" width="1.5740740740741" customWidth="true" style="50"/>
    <col min="6" max="6" width="16.287037037037" customWidth="true" style="50"/>
    <col min="7" max="7" width="7.712962962963" customWidth="true" style="50"/>
    <col min="8" max="8" width="9" style="50"/>
    <col min="9" max="9" width="9" style="50"/>
    <col min="10" max="10" width="9" style="50"/>
    <col min="11" max="11" width="9" style="50"/>
    <col min="12" max="12" width="9" style="50"/>
    <col min="13" max="13" width="9" style="50"/>
    <col min="14" max="14" width="9" style="50"/>
    <col min="15" max="15" width="13.287037037037" customWidth="true" style="408"/>
    <col min="16" max="16" width="9" style="50"/>
    <col min="17" max="17" width="13.287037037037" customWidth="true" style="408"/>
    <col min="18" max="18" width="9" style="50"/>
    <col min="19" max="19" width="11.574074074074" customWidth="true" style="408"/>
    <col min="20" max="20" width="9" style="50"/>
    <col min="21" max="21" width="9" style="50"/>
    <col min="22" max="22" width="9" style="50"/>
    <col min="23" max="23" width="13.287037037037" customWidth="true" style="50"/>
    <col min="24" max="24" width="9" style="50"/>
  </cols>
  <sheetData>
    <row r="1" spans="1:31">
      <c r="A1" s="409" t="s">
        <v>121</v>
      </c>
      <c r="G1" s="410"/>
    </row>
    <row r="2" spans="1:31">
      <c r="A2" s="409" t="s">
        <v>122</v>
      </c>
    </row>
    <row r="4" spans="1:31" customHeight="1" ht="15.6">
      <c r="A4" s="411" t="s">
        <v>123</v>
      </c>
      <c r="B4" s="411"/>
      <c r="C4" s="411"/>
      <c r="D4" s="411"/>
      <c r="E4" s="411"/>
      <c r="F4" s="411"/>
      <c r="G4" s="411"/>
    </row>
    <row r="5" spans="1:31" customHeight="1" ht="15.6">
      <c r="A5" s="411"/>
      <c r="B5" s="411"/>
      <c r="C5" s="411"/>
      <c r="D5" s="411"/>
      <c r="E5" s="411"/>
      <c r="F5" s="411"/>
      <c r="G5" s="411"/>
    </row>
    <row r="6" spans="1:31" customHeight="1" ht="15.6">
      <c r="A6" s="412" t="s">
        <v>124</v>
      </c>
      <c r="B6" s="411"/>
      <c r="C6" s="411"/>
      <c r="D6" s="412" t="s">
        <v>125</v>
      </c>
      <c r="E6" s="411"/>
      <c r="F6" s="411"/>
      <c r="G6" s="411"/>
    </row>
    <row r="7" spans="1:31" customHeight="1" ht="15.6">
      <c r="A7" s="412" t="s">
        <v>126</v>
      </c>
      <c r="B7" s="411"/>
      <c r="C7" s="411"/>
      <c r="D7" s="412" t="s">
        <v>127</v>
      </c>
      <c r="E7" s="411"/>
      <c r="F7" s="411"/>
      <c r="G7" s="411"/>
    </row>
    <row r="8" spans="1:31" customHeight="1" ht="15.6">
      <c r="A8" s="412" t="s">
        <v>128</v>
      </c>
      <c r="B8" s="411"/>
      <c r="C8" s="411"/>
      <c r="D8" s="411"/>
      <c r="E8" s="411"/>
      <c r="F8" s="411"/>
      <c r="G8" s="411"/>
    </row>
    <row r="9" spans="1:31" customHeight="1" ht="15.6">
      <c r="A9" s="411"/>
      <c r="B9" s="411"/>
      <c r="C9" s="411"/>
      <c r="D9" s="411"/>
      <c r="E9" s="411"/>
      <c r="F9" s="411"/>
      <c r="G9" s="411"/>
    </row>
    <row r="10" spans="1:31">
      <c r="A10" s="413"/>
      <c r="B10" s="413"/>
      <c r="C10" s="413"/>
      <c r="D10" s="413"/>
      <c r="E10" s="413"/>
      <c r="F10" s="413"/>
      <c r="G10" s="413"/>
      <c r="I10" s="50" t="s">
        <v>14</v>
      </c>
      <c r="K10" s="50" t="s">
        <v>15</v>
      </c>
      <c r="M10" s="50" t="s">
        <v>16</v>
      </c>
      <c r="O10" s="408" t="s">
        <v>17</v>
      </c>
      <c r="Q10" s="408" t="s">
        <v>18</v>
      </c>
      <c r="S10" s="408" t="s">
        <v>19</v>
      </c>
      <c r="U10" s="50" t="s">
        <v>20</v>
      </c>
      <c r="W10" s="50" t="s">
        <v>21</v>
      </c>
      <c r="Y10" s="50" t="s">
        <v>22</v>
      </c>
      <c r="AA10" s="50" t="s">
        <v>23</v>
      </c>
      <c r="AC10" s="50" t="s">
        <v>24</v>
      </c>
      <c r="AE10" s="50" t="s">
        <v>25</v>
      </c>
    </row>
    <row r="12" spans="1:31">
      <c r="A12" s="410" t="s">
        <v>129</v>
      </c>
    </row>
    <row r="14" spans="1:31">
      <c r="A14" s="410" t="s">
        <v>130</v>
      </c>
      <c r="E14" s="410" t="s">
        <v>131</v>
      </c>
      <c r="F14" s="414">
        <f>13485854.37</f>
        <v>13485854.37</v>
      </c>
    </row>
    <row r="16" spans="1:31">
      <c r="A16" s="410" t="s">
        <v>132</v>
      </c>
      <c r="C16" s="410" t="s">
        <v>133</v>
      </c>
    </row>
    <row r="17" spans="1:31">
      <c r="A17" s="410"/>
      <c r="C17" s="50" t="s">
        <v>134</v>
      </c>
    </row>
    <row r="19" spans="1:31">
      <c r="C19" s="410" t="s">
        <v>135</v>
      </c>
      <c r="F19" s="415"/>
    </row>
    <row r="20" spans="1:31">
      <c r="F20" s="415">
        <v>0</v>
      </c>
    </row>
    <row r="21" spans="1:31">
      <c r="F21" s="415">
        <v>0</v>
      </c>
      <c r="H21" s="415"/>
      <c r="W21" s="408"/>
    </row>
    <row r="22" spans="1:31">
      <c r="C22" s="410" t="s">
        <v>136</v>
      </c>
      <c r="W22" s="408"/>
    </row>
    <row r="23" spans="1:31">
      <c r="C23" s="50" t="s">
        <v>137</v>
      </c>
      <c r="D23" s="50" t="s">
        <v>138</v>
      </c>
      <c r="F23" s="415">
        <f>SUM(H23:AE23)</f>
        <v>792044</v>
      </c>
      <c r="O23" s="420">
        <f>SUM(O24:O26)</f>
        <v>163850</v>
      </c>
      <c r="P23" s="421"/>
      <c r="Q23" s="420">
        <f>SUM(Q24:Q26)</f>
        <v>63870</v>
      </c>
      <c r="R23" s="420"/>
      <c r="S23" s="420">
        <f>SUM(S24:S26)</f>
        <v>540000</v>
      </c>
      <c r="W23" s="421">
        <f>SUM(W24:W25)</f>
        <v>24324</v>
      </c>
    </row>
    <row r="24" spans="1:31" hidden="true">
      <c r="F24" s="415"/>
      <c r="N24" s="50" t="s">
        <v>139</v>
      </c>
      <c r="O24" s="408">
        <v>70400</v>
      </c>
      <c r="P24" s="50" t="s">
        <v>140</v>
      </c>
      <c r="Q24" s="408">
        <v>63870</v>
      </c>
      <c r="R24" s="50" t="s">
        <v>141</v>
      </c>
      <c r="S24" s="408">
        <v>540000</v>
      </c>
      <c r="W24" s="408">
        <v>24324</v>
      </c>
    </row>
    <row r="25" spans="1:31" hidden="true">
      <c r="F25" s="415"/>
      <c r="N25" s="50" t="s">
        <v>142</v>
      </c>
      <c r="O25" s="408">
        <v>320</v>
      </c>
      <c r="W25" s="408"/>
    </row>
    <row r="26" spans="1:31" hidden="true">
      <c r="F26" s="415"/>
      <c r="N26" s="50" t="s">
        <v>143</v>
      </c>
      <c r="O26" s="408">
        <v>93130</v>
      </c>
      <c r="W26" s="408"/>
    </row>
    <row r="27" spans="1:31">
      <c r="C27" s="50" t="s">
        <v>144</v>
      </c>
      <c r="D27" s="50" t="s">
        <v>145</v>
      </c>
      <c r="F27" s="415">
        <f>SUM(H27:AE27)</f>
        <v>2955315</v>
      </c>
      <c r="O27" s="420">
        <f>SUM(O28:O30)</f>
        <v>1222755</v>
      </c>
      <c r="P27" s="421"/>
      <c r="Q27" s="420">
        <f>SUM(Q28:Q30)</f>
        <v>494805.45</v>
      </c>
      <c r="S27" s="420">
        <f>SUM(S28:S29)</f>
        <v>10304.55</v>
      </c>
      <c r="W27" s="420">
        <f>W28</f>
        <v>1227450</v>
      </c>
    </row>
    <row r="28" spans="1:31" hidden="true">
      <c r="F28" s="415"/>
      <c r="N28" s="50" t="s">
        <v>139</v>
      </c>
      <c r="O28" s="408">
        <v>457700</v>
      </c>
      <c r="P28" s="50" t="s">
        <v>140</v>
      </c>
      <c r="Q28" s="408">
        <f>474810</f>
        <v>474810</v>
      </c>
      <c r="R28" s="50" t="s">
        <v>146</v>
      </c>
      <c r="S28" s="408">
        <v>4769.75</v>
      </c>
      <c r="W28" s="408">
        <v>1227450</v>
      </c>
    </row>
    <row r="29" spans="1:31" hidden="true">
      <c r="F29" s="415"/>
      <c r="N29" s="50" t="s">
        <v>142</v>
      </c>
      <c r="O29" s="408">
        <v>7415</v>
      </c>
      <c r="P29" s="50" t="s">
        <v>147</v>
      </c>
      <c r="Q29" s="408">
        <v>19995.45</v>
      </c>
      <c r="R29" s="50" t="s">
        <v>148</v>
      </c>
      <c r="S29" s="408">
        <v>5534.8</v>
      </c>
      <c r="W29" s="408"/>
    </row>
    <row r="30" spans="1:31" hidden="true">
      <c r="F30" s="415"/>
      <c r="N30" s="50" t="s">
        <v>143</v>
      </c>
      <c r="O30" s="408">
        <v>757640</v>
      </c>
      <c r="W30" s="408"/>
    </row>
    <row r="31" spans="1:31">
      <c r="C31" s="50" t="s">
        <v>149</v>
      </c>
      <c r="D31" s="50" t="s">
        <v>150</v>
      </c>
      <c r="F31" s="415">
        <f>SUM(H31:AE31)</f>
        <v>18120</v>
      </c>
      <c r="Q31" s="420">
        <f>SUM(Q32)</f>
        <v>18120</v>
      </c>
      <c r="W31" s="408"/>
    </row>
    <row r="32" spans="1:31" hidden="true">
      <c r="F32" s="415"/>
      <c r="P32" s="50" t="s">
        <v>141</v>
      </c>
      <c r="Q32" s="408">
        <v>18120</v>
      </c>
      <c r="W32" s="408"/>
    </row>
    <row r="33" spans="1:31">
      <c r="C33" s="50" t="s">
        <v>151</v>
      </c>
      <c r="D33" s="50" t="s">
        <v>152</v>
      </c>
      <c r="F33" s="415">
        <f>SUM(H33:AE33)</f>
        <v>1456920</v>
      </c>
      <c r="Q33" s="420">
        <f>SUM(Q34)</f>
        <v>1456920</v>
      </c>
      <c r="W33" s="408"/>
    </row>
    <row r="34" spans="1:31" hidden="true">
      <c r="F34" s="415"/>
      <c r="P34" s="50" t="s">
        <v>153</v>
      </c>
      <c r="Q34" s="408">
        <v>1456920</v>
      </c>
    </row>
    <row r="35" spans="1:31">
      <c r="F35" s="415"/>
    </row>
    <row r="36" spans="1:31">
      <c r="C36" s="410" t="s">
        <v>154</v>
      </c>
    </row>
    <row r="37" spans="1:31">
      <c r="F37" s="415">
        <v>0</v>
      </c>
    </row>
    <row r="38" spans="1:31">
      <c r="C38" s="410" t="s">
        <v>155</v>
      </c>
    </row>
    <row r="39" spans="1:31">
      <c r="F39" s="415">
        <v>0</v>
      </c>
    </row>
    <row r="40" spans="1:31">
      <c r="F40" s="415"/>
    </row>
    <row r="41" spans="1:31">
      <c r="B41" s="410"/>
      <c r="D41" s="410" t="s">
        <v>38</v>
      </c>
      <c r="F41" s="416">
        <f>SUM(F19:F40)</f>
        <v>5222399</v>
      </c>
    </row>
    <row r="42" spans="1:31" customHeight="1" ht="15.15">
      <c r="A42" s="410"/>
      <c r="D42" s="410" t="s">
        <v>156</v>
      </c>
      <c r="E42" s="410" t="s">
        <v>131</v>
      </c>
      <c r="F42" s="417">
        <f>F14-F41</f>
        <v>8263455.37</v>
      </c>
    </row>
    <row r="43" spans="1:31" customHeight="1" ht="15.15"/>
    <row r="46" spans="1:31" customHeight="1" ht="29.25">
      <c r="A46" s="418" t="s">
        <v>57</v>
      </c>
      <c r="B46" s="418"/>
      <c r="C46" s="418"/>
      <c r="D46" s="418"/>
      <c r="E46" s="418"/>
      <c r="F46" s="418"/>
    </row>
    <row r="48" spans="1:31">
      <c r="D48" s="410"/>
    </row>
    <row r="49" spans="1:31">
      <c r="A49" s="419" t="s">
        <v>102</v>
      </c>
      <c r="D49" s="419" t="s">
        <v>59</v>
      </c>
    </row>
    <row r="50" spans="1:31">
      <c r="A50" s="50" t="s">
        <v>103</v>
      </c>
      <c r="D50" s="50" t="s">
        <v>104</v>
      </c>
    </row>
    <row r="51" spans="1:31">
      <c r="D51" s="50" t="s">
        <v>157</v>
      </c>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6"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105"/>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 outlineLevelRow="0" outlineLevelCol="0"/>
  <cols>
    <col min="1" max="1" width="50.574074074074" customWidth="true" style="300"/>
    <col min="2" max="2" width="14.712962962963" customWidth="true" style="301"/>
    <col min="3" max="3" width="14.712962962963" customWidth="true" style="301"/>
    <col min="4" max="4" width="10.712962962963" customWidth="true" style="300"/>
    <col min="5" max="5" width="10.712962962963" customWidth="true" style="300"/>
    <col min="6" max="6" width="11.712962962963" customWidth="true" style="300"/>
    <col min="7" max="7" width="14.712962962963" customWidth="true" style="300"/>
    <col min="8" max="8" width="14.287037037037" customWidth="true" style="300"/>
    <col min="9" max="9" width="14.287037037037" customWidth="true" style="302"/>
    <col min="10" max="10" width="10.574074074074" customWidth="true" style="303"/>
    <col min="11" max="11" width="10.574074074074" customWidth="true" style="304"/>
    <col min="12" max="12" width="9.4259259259259" customWidth="true" style="303"/>
    <col min="13" max="13" width="12.287037037037" customWidth="true" style="302"/>
    <col min="14" max="14" width="10.138888888889" customWidth="true" style="303"/>
    <col min="15" max="15" width="10.138888888889" customWidth="true" style="302"/>
    <col min="16" max="16" width="13" customWidth="true" style="303"/>
    <col min="17" max="17" width="13" customWidth="true" style="302"/>
    <col min="18" max="18" width="16" customWidth="true" style="303"/>
    <col min="19" max="19" width="16" customWidth="true" style="302"/>
    <col min="20" max="20" width="14.138888888889" customWidth="true" style="303"/>
    <col min="21" max="21" width="14.138888888889" customWidth="true" style="302"/>
    <col min="22" max="22" width="12" customWidth="true" style="303"/>
    <col min="23" max="23" width="12" customWidth="true" style="302"/>
    <col min="24" max="24" width="12.851851851852" customWidth="true" style="303"/>
    <col min="25" max="25" width="12.851851851852" customWidth="true" style="302"/>
    <col min="26" max="26" width="13.851851851852" customWidth="true" style="305"/>
    <col min="27" max="27" width="13.851851851852" customWidth="true" style="306"/>
    <col min="28" max="28" width="12.425925925926" customWidth="true" style="307"/>
    <col min="29" max="29" width="12.425925925926" customWidth="true" style="308"/>
    <col min="30" max="30" width="11.712962962963" customWidth="true" style="303"/>
    <col min="31" max="31" width="11.712962962963" customWidth="true" style="302"/>
    <col min="32" max="32" width="13.287037037037" customWidth="true" style="303"/>
    <col min="33" max="33" width="9.1388888888889" customWidth="true" style="309"/>
    <col min="34" max="34" width="9.1388888888889" customWidth="true" style="300"/>
  </cols>
  <sheetData>
    <row r="1" spans="1:34" s="296" customFormat="1">
      <c r="A1" s="310" t="s">
        <v>158</v>
      </c>
      <c r="B1" s="311"/>
      <c r="C1" s="311"/>
      <c r="D1" s="311"/>
      <c r="E1" s="311"/>
      <c r="F1" s="311"/>
      <c r="G1" s="311"/>
      <c r="H1" s="312"/>
      <c r="I1" s="341"/>
      <c r="J1" s="342"/>
      <c r="K1" s="341"/>
      <c r="L1" s="342"/>
      <c r="M1" s="343"/>
      <c r="N1" s="342"/>
      <c r="O1" s="343"/>
      <c r="P1" s="342"/>
      <c r="Q1" s="343"/>
      <c r="R1" s="342"/>
      <c r="S1" s="343"/>
      <c r="T1" s="342"/>
      <c r="U1" s="343"/>
      <c r="V1" s="342"/>
      <c r="W1" s="343"/>
      <c r="X1" s="342"/>
      <c r="Y1" s="343"/>
      <c r="Z1" s="373"/>
      <c r="AA1" s="374"/>
      <c r="AB1" s="375"/>
      <c r="AC1" s="376"/>
      <c r="AD1" s="342"/>
      <c r="AE1" s="343"/>
      <c r="AF1" s="342"/>
      <c r="AG1" s="383"/>
    </row>
    <row r="2" spans="1:34" s="296" customFormat="1">
      <c r="A2" s="310" t="s">
        <v>159</v>
      </c>
      <c r="B2" s="311"/>
      <c r="C2" s="311"/>
      <c r="D2" s="311"/>
      <c r="E2" s="311"/>
      <c r="F2" s="311"/>
      <c r="G2" s="311"/>
      <c r="H2" s="312"/>
      <c r="I2" s="341"/>
      <c r="J2" s="342"/>
      <c r="K2" s="341"/>
      <c r="L2" s="342"/>
      <c r="M2" s="343"/>
      <c r="N2" s="342"/>
      <c r="O2" s="343"/>
      <c r="P2" s="342"/>
      <c r="Q2" s="343"/>
      <c r="R2" s="342"/>
      <c r="S2" s="343"/>
      <c r="T2" s="342"/>
      <c r="U2" s="343"/>
      <c r="V2" s="342"/>
      <c r="W2" s="343"/>
      <c r="X2" s="342"/>
      <c r="Y2" s="343"/>
      <c r="Z2" s="373"/>
      <c r="AA2" s="374"/>
      <c r="AB2" s="375"/>
      <c r="AC2" s="376"/>
      <c r="AD2" s="342"/>
      <c r="AE2" s="343"/>
      <c r="AF2" s="342"/>
      <c r="AG2" s="383"/>
    </row>
    <row r="3" spans="1:34" customHeight="1" ht="6" s="296" customFormat="1">
      <c r="A3" s="311"/>
      <c r="B3" s="311"/>
      <c r="C3" s="311"/>
      <c r="D3" s="311"/>
      <c r="E3" s="311"/>
      <c r="F3" s="311"/>
      <c r="G3" s="311"/>
      <c r="H3" s="312"/>
      <c r="I3" s="341"/>
      <c r="J3" s="342"/>
      <c r="K3" s="341"/>
      <c r="L3" s="342"/>
      <c r="M3" s="343"/>
      <c r="N3" s="342"/>
      <c r="O3" s="343"/>
      <c r="P3" s="342"/>
      <c r="Q3" s="343"/>
      <c r="R3" s="342"/>
      <c r="S3" s="343"/>
      <c r="T3" s="342"/>
      <c r="U3" s="343"/>
      <c r="V3" s="342"/>
      <c r="W3" s="343"/>
      <c r="X3" s="342"/>
      <c r="Y3" s="343"/>
      <c r="Z3" s="373"/>
      <c r="AA3" s="374"/>
      <c r="AB3" s="375"/>
      <c r="AC3" s="376"/>
      <c r="AD3" s="342"/>
      <c r="AE3" s="343"/>
      <c r="AF3" s="342"/>
      <c r="AG3" s="383"/>
    </row>
    <row r="4" spans="1:34" s="296" customFormat="1">
      <c r="A4" s="312" t="s">
        <v>160</v>
      </c>
      <c r="B4" s="312"/>
      <c r="C4" s="312"/>
      <c r="D4" s="312"/>
      <c r="E4" s="312"/>
      <c r="F4" s="312"/>
      <c r="G4" s="312"/>
      <c r="H4" s="312"/>
      <c r="I4" s="341"/>
      <c r="J4" s="342"/>
      <c r="K4" s="341"/>
      <c r="L4" s="342"/>
      <c r="M4" s="343"/>
      <c r="N4" s="342"/>
      <c r="O4" s="343"/>
      <c r="P4" s="342"/>
      <c r="Q4" s="343"/>
      <c r="R4" s="342"/>
      <c r="S4" s="343"/>
      <c r="T4" s="342"/>
      <c r="U4" s="343"/>
      <c r="V4" s="342"/>
      <c r="W4" s="343"/>
      <c r="X4" s="342"/>
      <c r="Y4" s="343"/>
      <c r="Z4" s="373"/>
      <c r="AA4" s="374"/>
      <c r="AB4" s="375"/>
      <c r="AC4" s="376"/>
      <c r="AD4" s="342"/>
      <c r="AE4" s="343"/>
      <c r="AF4" s="342"/>
      <c r="AG4" s="383"/>
    </row>
    <row r="5" spans="1:34" s="296" customFormat="1">
      <c r="A5" s="312"/>
      <c r="B5" s="312"/>
      <c r="C5" s="312"/>
      <c r="D5" s="312"/>
      <c r="E5" s="312"/>
      <c r="F5" s="312"/>
      <c r="G5" s="312"/>
      <c r="H5" s="312"/>
      <c r="I5" s="341"/>
      <c r="J5" s="342"/>
      <c r="K5" s="341"/>
      <c r="L5" s="342"/>
      <c r="M5" s="343"/>
      <c r="N5" s="342"/>
      <c r="O5" s="343"/>
      <c r="P5" s="342"/>
      <c r="Q5" s="343"/>
      <c r="R5" s="342"/>
      <c r="S5" s="343"/>
      <c r="T5" s="342"/>
      <c r="U5" s="343"/>
      <c r="V5" s="342"/>
      <c r="W5" s="343"/>
      <c r="X5" s="342"/>
      <c r="Y5" s="343"/>
      <c r="Z5" s="373"/>
      <c r="AA5" s="374"/>
      <c r="AB5" s="375"/>
      <c r="AC5" s="376"/>
      <c r="AD5" s="342"/>
      <c r="AE5" s="343"/>
      <c r="AF5" s="342"/>
      <c r="AG5" s="383"/>
    </row>
    <row r="6" spans="1:34" s="296" customFormat="1">
      <c r="A6" s="313" t="s">
        <v>161</v>
      </c>
      <c r="B6" s="312"/>
      <c r="C6" s="312"/>
      <c r="D6" s="313" t="s">
        <v>125</v>
      </c>
      <c r="E6" s="312"/>
      <c r="F6" s="312"/>
      <c r="G6" s="312"/>
      <c r="H6" s="312"/>
      <c r="I6" s="341"/>
      <c r="J6" s="342"/>
      <c r="K6" s="341"/>
      <c r="L6" s="342"/>
      <c r="M6" s="343"/>
      <c r="N6" s="342"/>
      <c r="O6" s="343"/>
      <c r="P6" s="342"/>
      <c r="Q6" s="343"/>
      <c r="R6" s="342"/>
      <c r="S6" s="343"/>
      <c r="T6" s="342"/>
      <c r="U6" s="343"/>
      <c r="V6" s="342"/>
      <c r="W6" s="343"/>
      <c r="X6" s="342"/>
      <c r="Y6" s="343"/>
      <c r="Z6" s="373"/>
      <c r="AA6" s="374"/>
      <c r="AB6" s="375"/>
      <c r="AC6" s="376"/>
      <c r="AD6" s="342"/>
      <c r="AE6" s="343"/>
      <c r="AF6" s="342"/>
      <c r="AG6" s="383"/>
    </row>
    <row r="7" spans="1:34" s="296" customFormat="1">
      <c r="A7" s="311" t="s">
        <v>126</v>
      </c>
      <c r="B7" s="312"/>
      <c r="C7" s="312"/>
      <c r="D7" s="313" t="s">
        <v>127</v>
      </c>
      <c r="E7" s="312"/>
      <c r="F7" s="312"/>
      <c r="G7" s="312"/>
      <c r="H7" s="312"/>
      <c r="I7" s="341"/>
      <c r="J7" s="342"/>
      <c r="K7" s="341"/>
      <c r="L7" s="342"/>
      <c r="M7" s="343"/>
      <c r="N7" s="342"/>
      <c r="O7" s="343"/>
      <c r="P7" s="342"/>
      <c r="Q7" s="343"/>
      <c r="R7" s="342"/>
      <c r="S7" s="343"/>
      <c r="T7" s="342"/>
      <c r="U7" s="343"/>
      <c r="V7" s="342"/>
      <c r="W7" s="343"/>
      <c r="X7" s="342"/>
      <c r="Y7" s="343"/>
      <c r="Z7" s="373"/>
      <c r="AA7" s="374"/>
      <c r="AB7" s="375"/>
      <c r="AC7" s="376"/>
      <c r="AD7" s="342"/>
      <c r="AE7" s="343"/>
      <c r="AF7" s="342"/>
      <c r="AG7" s="383"/>
    </row>
    <row r="8" spans="1:34" s="296" customFormat="1">
      <c r="A8" s="311" t="s">
        <v>128</v>
      </c>
      <c r="B8" s="312"/>
      <c r="C8" s="312"/>
      <c r="D8" s="312"/>
      <c r="E8" s="312"/>
      <c r="F8" s="312"/>
      <c r="G8" s="312"/>
      <c r="H8" s="312"/>
      <c r="I8" s="341"/>
      <c r="J8" s="342"/>
      <c r="K8" s="341"/>
      <c r="L8" s="342"/>
      <c r="M8" s="343"/>
      <c r="N8" s="342"/>
      <c r="O8" s="343"/>
      <c r="P8" s="342"/>
      <c r="Q8" s="343"/>
      <c r="R8" s="342"/>
      <c r="S8" s="343"/>
      <c r="T8" s="342"/>
      <c r="U8" s="343"/>
      <c r="V8" s="342"/>
      <c r="W8" s="343"/>
      <c r="X8" s="342"/>
      <c r="Y8" s="343"/>
      <c r="Z8" s="373"/>
      <c r="AA8" s="374"/>
      <c r="AB8" s="375"/>
      <c r="AC8" s="376"/>
      <c r="AD8" s="342"/>
      <c r="AE8" s="343"/>
      <c r="AF8" s="342"/>
      <c r="AG8" s="383"/>
    </row>
    <row r="9" spans="1:34" customHeight="1" ht="6.75">
      <c r="A9" s="296"/>
    </row>
    <row r="10" spans="1:34" customHeight="1" ht="15">
      <c r="A10" s="314" t="s">
        <v>162</v>
      </c>
      <c r="B10" s="315" t="s">
        <v>163</v>
      </c>
      <c r="C10" s="315" t="s">
        <v>164</v>
      </c>
      <c r="D10" s="316" t="s">
        <v>165</v>
      </c>
      <c r="E10" s="316" t="s">
        <v>166</v>
      </c>
      <c r="F10" s="316" t="s">
        <v>167</v>
      </c>
      <c r="G10" s="316" t="s">
        <v>100</v>
      </c>
      <c r="H10" s="317"/>
      <c r="I10" s="344"/>
    </row>
    <row r="11" spans="1:34">
      <c r="A11" s="314"/>
      <c r="B11" s="315"/>
      <c r="C11" s="315"/>
      <c r="D11" s="316"/>
      <c r="E11" s="316"/>
      <c r="F11" s="316"/>
      <c r="G11" s="316"/>
      <c r="H11" s="317"/>
      <c r="I11" s="344"/>
    </row>
    <row r="12" spans="1:34" customHeight="1" ht="4.5">
      <c r="A12" s="314"/>
      <c r="B12" s="315"/>
      <c r="C12" s="315"/>
      <c r="D12" s="316"/>
      <c r="E12" s="316"/>
      <c r="F12" s="316"/>
      <c r="G12" s="316"/>
      <c r="H12" s="317"/>
      <c r="I12" s="344"/>
    </row>
    <row r="13" spans="1:34" s="297" customFormat="1">
      <c r="A13" s="318" t="s">
        <v>168</v>
      </c>
      <c r="B13" s="319"/>
      <c r="C13" s="319"/>
      <c r="D13" s="320"/>
      <c r="E13" s="320"/>
      <c r="F13" s="320"/>
      <c r="G13" s="320"/>
      <c r="H13" s="321"/>
      <c r="I13" s="345"/>
      <c r="J13" s="346"/>
      <c r="K13" s="347"/>
      <c r="L13" s="346"/>
      <c r="M13" s="345"/>
      <c r="N13" s="346"/>
      <c r="O13" s="345"/>
      <c r="P13" s="346"/>
      <c r="Q13" s="345"/>
      <c r="R13" s="346"/>
      <c r="S13" s="345"/>
      <c r="T13" s="346"/>
      <c r="U13" s="345"/>
      <c r="V13" s="346"/>
      <c r="W13" s="345"/>
      <c r="X13" s="346"/>
      <c r="Y13" s="345"/>
      <c r="Z13" s="377"/>
      <c r="AA13" s="349"/>
      <c r="AB13" s="361"/>
      <c r="AC13" s="364"/>
      <c r="AD13" s="346"/>
      <c r="AE13" s="345"/>
      <c r="AF13" s="346"/>
      <c r="AG13" s="384"/>
    </row>
    <row r="14" spans="1:34" s="297" customFormat="1">
      <c r="A14" s="320" t="s">
        <v>169</v>
      </c>
      <c r="B14" s="319">
        <v>11311184.72</v>
      </c>
      <c r="C14" s="319">
        <v>26392764.36</v>
      </c>
      <c r="D14" s="320"/>
      <c r="E14" s="320"/>
      <c r="F14" s="320"/>
      <c r="G14" s="322">
        <f>SUM(B14:F14)</f>
        <v>37703949.08</v>
      </c>
      <c r="H14" s="323"/>
      <c r="I14" s="348"/>
      <c r="J14" s="346"/>
      <c r="K14" s="347"/>
      <c r="L14" s="346"/>
      <c r="M14" s="345"/>
      <c r="N14" s="346"/>
      <c r="O14" s="345"/>
      <c r="P14" s="346"/>
      <c r="Q14" s="345"/>
      <c r="R14" s="346"/>
      <c r="S14" s="345"/>
      <c r="T14" s="346"/>
      <c r="U14" s="345"/>
      <c r="V14" s="346"/>
      <c r="W14" s="345"/>
      <c r="X14" s="346"/>
      <c r="Y14" s="345"/>
      <c r="Z14" s="377"/>
      <c r="AA14" s="349"/>
      <c r="AB14" s="361"/>
      <c r="AC14" s="364"/>
      <c r="AD14" s="346"/>
      <c r="AE14" s="345"/>
      <c r="AF14" s="346"/>
      <c r="AG14" s="384"/>
    </row>
    <row r="15" spans="1:34" s="297" customFormat="1">
      <c r="A15" s="320" t="s">
        <v>170</v>
      </c>
      <c r="B15" s="319"/>
      <c r="C15" s="319"/>
      <c r="D15" s="320"/>
      <c r="E15" s="320"/>
      <c r="F15" s="320"/>
      <c r="G15" s="322">
        <f>SUM(C16:C22)</f>
        <v>49222130.1</v>
      </c>
      <c r="H15" s="324"/>
      <c r="I15" s="348"/>
      <c r="J15" s="346"/>
      <c r="K15" s="347"/>
      <c r="L15" s="346"/>
      <c r="M15" s="345"/>
      <c r="N15" s="346"/>
      <c r="O15" s="345"/>
      <c r="P15" s="346"/>
      <c r="Q15" s="345"/>
      <c r="R15" s="346"/>
      <c r="S15" s="345"/>
      <c r="T15" s="346"/>
      <c r="U15" s="345"/>
      <c r="V15" s="346"/>
      <c r="W15" s="345"/>
      <c r="X15" s="346"/>
      <c r="Y15" s="345"/>
      <c r="Z15" s="377"/>
      <c r="AA15" s="349"/>
      <c r="AB15" s="361"/>
      <c r="AC15" s="364"/>
      <c r="AD15" s="346"/>
      <c r="AE15" s="345"/>
      <c r="AF15" s="346"/>
      <c r="AG15" s="384"/>
    </row>
    <row r="16" spans="1:34" s="297" customFormat="1">
      <c r="A16" s="325">
        <v>2022</v>
      </c>
      <c r="B16" s="319"/>
      <c r="C16" s="319">
        <v>13260620</v>
      </c>
      <c r="D16" s="320"/>
      <c r="E16" s="320"/>
      <c r="F16" s="320"/>
      <c r="G16" s="322"/>
      <c r="H16" s="324"/>
      <c r="I16" s="348"/>
      <c r="J16" s="346"/>
      <c r="K16" s="347"/>
      <c r="L16" s="346"/>
      <c r="M16" s="345"/>
      <c r="N16" s="346"/>
      <c r="O16" s="345"/>
      <c r="P16" s="346"/>
      <c r="Q16" s="345"/>
      <c r="R16" s="346"/>
      <c r="S16" s="345"/>
      <c r="T16" s="346"/>
      <c r="U16" s="345"/>
      <c r="V16" s="346"/>
      <c r="W16" s="345"/>
      <c r="X16" s="346"/>
      <c r="Y16" s="345"/>
      <c r="Z16" s="377"/>
      <c r="AA16" s="349"/>
      <c r="AB16" s="361"/>
      <c r="AC16" s="364"/>
      <c r="AD16" s="346"/>
      <c r="AE16" s="345"/>
      <c r="AF16" s="346"/>
      <c r="AG16" s="384"/>
    </row>
    <row r="17" spans="1:34" s="297" customFormat="1">
      <c r="A17" s="325">
        <v>2021</v>
      </c>
      <c r="B17" s="319"/>
      <c r="C17" s="319">
        <v>5400000</v>
      </c>
      <c r="D17" s="320"/>
      <c r="E17" s="320"/>
      <c r="F17" s="320"/>
      <c r="G17" s="322"/>
      <c r="H17" s="297"/>
      <c r="I17" s="345"/>
      <c r="J17" s="346"/>
      <c r="K17" s="347"/>
      <c r="L17" s="346"/>
      <c r="M17" s="345"/>
      <c r="N17" s="346"/>
      <c r="O17" s="345"/>
      <c r="P17" s="346"/>
      <c r="Q17" s="345"/>
      <c r="R17" s="346"/>
      <c r="S17" s="345"/>
      <c r="T17" s="346"/>
      <c r="U17" s="345"/>
      <c r="V17" s="346"/>
      <c r="W17" s="345"/>
      <c r="X17" s="346"/>
      <c r="Y17" s="345"/>
      <c r="Z17" s="377"/>
      <c r="AA17" s="349"/>
      <c r="AB17" s="361"/>
      <c r="AC17" s="364"/>
      <c r="AD17" s="346"/>
      <c r="AE17" s="345"/>
      <c r="AF17" s="346"/>
      <c r="AG17" s="384"/>
    </row>
    <row r="18" spans="1:34" s="297" customFormat="1">
      <c r="A18" s="325">
        <v>2020</v>
      </c>
      <c r="B18" s="319"/>
      <c r="C18" s="319">
        <v>7288525</v>
      </c>
      <c r="D18" s="320"/>
      <c r="E18" s="320"/>
      <c r="F18" s="320"/>
      <c r="G18" s="322"/>
      <c r="H18" s="323"/>
      <c r="I18" s="348"/>
      <c r="J18" s="346"/>
      <c r="K18" s="347"/>
      <c r="L18" s="346"/>
      <c r="M18" s="345"/>
      <c r="N18" s="346"/>
      <c r="O18" s="345"/>
      <c r="P18" s="346"/>
      <c r="Q18" s="345"/>
      <c r="R18" s="346"/>
      <c r="S18" s="345"/>
      <c r="T18" s="346"/>
      <c r="U18" s="345"/>
      <c r="V18" s="346"/>
      <c r="W18" s="345"/>
      <c r="X18" s="346"/>
      <c r="Y18" s="345"/>
      <c r="Z18" s="377"/>
      <c r="AA18" s="349"/>
      <c r="AB18" s="361"/>
      <c r="AC18" s="364"/>
      <c r="AD18" s="346"/>
      <c r="AE18" s="345"/>
      <c r="AF18" s="346"/>
      <c r="AG18" s="384"/>
    </row>
    <row r="19" spans="1:34" s="297" customFormat="1">
      <c r="A19" s="325">
        <v>2019</v>
      </c>
      <c r="B19" s="319"/>
      <c r="C19" s="326">
        <f>8919450-276100-89805</f>
        <v>8553545</v>
      </c>
      <c r="D19" s="320"/>
      <c r="E19" s="320"/>
      <c r="F19" s="320"/>
      <c r="G19" s="322"/>
      <c r="H19" s="323"/>
      <c r="I19" s="348"/>
      <c r="J19" s="346"/>
      <c r="K19" s="347"/>
      <c r="L19" s="346"/>
      <c r="M19" s="345"/>
      <c r="N19" s="346"/>
      <c r="O19" s="345"/>
      <c r="P19" s="346"/>
      <c r="Q19" s="345"/>
      <c r="R19" s="346"/>
      <c r="S19" s="345"/>
      <c r="T19" s="346"/>
      <c r="U19" s="345"/>
      <c r="V19" s="346"/>
      <c r="W19" s="345"/>
      <c r="X19" s="346"/>
      <c r="Y19" s="345"/>
      <c r="Z19" s="377"/>
      <c r="AA19" s="349"/>
      <c r="AB19" s="361"/>
      <c r="AC19" s="364"/>
      <c r="AD19" s="346"/>
      <c r="AE19" s="345"/>
      <c r="AF19" s="346"/>
      <c r="AG19" s="384"/>
    </row>
    <row r="20" spans="1:34" s="297" customFormat="1">
      <c r="A20" s="325">
        <v>2018</v>
      </c>
      <c r="B20" s="319"/>
      <c r="C20" s="319">
        <v>2339826.94</v>
      </c>
      <c r="D20" s="320"/>
      <c r="E20" s="320"/>
      <c r="F20" s="320"/>
      <c r="G20" s="322"/>
      <c r="H20" s="323"/>
      <c r="I20" s="348"/>
      <c r="J20" s="346"/>
      <c r="K20" s="347"/>
      <c r="L20" s="346"/>
      <c r="M20" s="345"/>
      <c r="N20" s="346"/>
      <c r="O20" s="345"/>
      <c r="P20" s="346"/>
      <c r="Q20" s="345"/>
      <c r="R20" s="346"/>
      <c r="S20" s="345"/>
      <c r="T20" s="346"/>
      <c r="U20" s="345"/>
      <c r="V20" s="346"/>
      <c r="W20" s="345"/>
      <c r="X20" s="346"/>
      <c r="Y20" s="345"/>
      <c r="Z20" s="377"/>
      <c r="AA20" s="349"/>
      <c r="AB20" s="361"/>
      <c r="AC20" s="364"/>
      <c r="AD20" s="346"/>
      <c r="AE20" s="345"/>
      <c r="AF20" s="346"/>
      <c r="AG20" s="384"/>
    </row>
    <row r="21" spans="1:34" s="297" customFormat="1">
      <c r="A21" s="325">
        <v>2017</v>
      </c>
      <c r="B21" s="319"/>
      <c r="C21" s="319">
        <f>9920996.5-2306300</f>
        <v>7614696.5</v>
      </c>
      <c r="D21" s="320"/>
      <c r="E21" s="320"/>
      <c r="F21" s="320"/>
      <c r="G21" s="322"/>
      <c r="H21" s="323"/>
      <c r="I21" s="348"/>
      <c r="J21" s="346"/>
      <c r="K21" s="347"/>
      <c r="L21" s="346"/>
      <c r="M21" s="345"/>
      <c r="N21" s="346"/>
      <c r="O21" s="345"/>
      <c r="P21" s="346"/>
      <c r="Q21" s="345"/>
      <c r="R21" s="346"/>
      <c r="S21" s="345"/>
      <c r="T21" s="346"/>
      <c r="U21" s="345"/>
      <c r="V21" s="346"/>
      <c r="W21" s="345"/>
      <c r="X21" s="346"/>
      <c r="Y21" s="345"/>
      <c r="Z21" s="377"/>
      <c r="AA21" s="349"/>
      <c r="AB21" s="361"/>
      <c r="AC21" s="364"/>
      <c r="AD21" s="346"/>
      <c r="AE21" s="345"/>
      <c r="AF21" s="346"/>
      <c r="AG21" s="384"/>
    </row>
    <row r="22" spans="1:34" s="297" customFormat="1">
      <c r="A22" s="325">
        <v>2016</v>
      </c>
      <c r="B22" s="319"/>
      <c r="C22" s="319">
        <v>4764916.66</v>
      </c>
      <c r="D22" s="320"/>
      <c r="E22" s="320"/>
      <c r="F22" s="320"/>
      <c r="G22" s="322"/>
      <c r="H22" s="323"/>
      <c r="I22" s="348"/>
      <c r="J22" s="346"/>
      <c r="K22" s="347"/>
      <c r="L22" s="346"/>
      <c r="M22" s="345"/>
      <c r="N22" s="346"/>
      <c r="O22" s="345"/>
      <c r="P22" s="346"/>
      <c r="Q22" s="345"/>
      <c r="R22" s="346"/>
      <c r="S22" s="345"/>
      <c r="T22" s="346"/>
      <c r="U22" s="345"/>
      <c r="V22" s="346"/>
      <c r="W22" s="345"/>
      <c r="X22" s="346"/>
      <c r="Y22" s="345"/>
      <c r="Z22" s="377"/>
      <c r="AA22" s="349"/>
      <c r="AB22" s="361"/>
      <c r="AC22" s="364"/>
      <c r="AD22" s="346"/>
      <c r="AE22" s="345"/>
      <c r="AF22" s="346"/>
      <c r="AG22" s="384"/>
    </row>
    <row r="23" spans="1:34" customHeight="1" ht="17.25" s="297" customFormat="1">
      <c r="A23" s="327" t="s">
        <v>171</v>
      </c>
      <c r="B23" s="319"/>
      <c r="C23" s="319"/>
      <c r="D23" s="320"/>
      <c r="E23" s="320"/>
      <c r="F23" s="320"/>
      <c r="G23" s="322">
        <f>SUM(C24:C27)</f>
        <v>48494931.49</v>
      </c>
      <c r="H23" s="323"/>
      <c r="I23" s="348"/>
      <c r="J23" s="346"/>
      <c r="K23" s="347"/>
      <c r="L23" s="346"/>
      <c r="M23" s="345"/>
      <c r="N23" s="346"/>
      <c r="O23" s="345"/>
      <c r="P23" s="346"/>
      <c r="Q23" s="345"/>
      <c r="R23" s="346"/>
      <c r="S23" s="345"/>
      <c r="T23" s="346"/>
      <c r="U23" s="345"/>
      <c r="V23" s="346"/>
      <c r="W23" s="345"/>
      <c r="X23" s="346"/>
      <c r="Y23" s="345"/>
      <c r="Z23" s="377"/>
      <c r="AA23" s="349"/>
      <c r="AB23" s="361"/>
      <c r="AC23" s="364"/>
      <c r="AD23" s="346"/>
      <c r="AE23" s="345"/>
      <c r="AF23" s="346"/>
      <c r="AG23" s="384"/>
    </row>
    <row r="24" spans="1:34" s="297" customFormat="1">
      <c r="A24" s="328">
        <v>2019</v>
      </c>
      <c r="B24" s="319"/>
      <c r="C24" s="319">
        <f>11435457.97</f>
        <v>11435457.97</v>
      </c>
      <c r="D24" s="320"/>
      <c r="E24" s="320"/>
      <c r="F24" s="320"/>
      <c r="G24" s="322"/>
      <c r="H24" s="323"/>
      <c r="I24" s="348"/>
      <c r="J24" s="346"/>
      <c r="K24" s="347"/>
      <c r="L24" s="346"/>
      <c r="M24" s="345"/>
      <c r="N24" s="346"/>
      <c r="O24" s="345"/>
      <c r="P24" s="346"/>
      <c r="Q24" s="345"/>
      <c r="R24" s="361"/>
      <c r="S24" s="364"/>
      <c r="T24" s="346"/>
      <c r="U24" s="345"/>
      <c r="V24" s="346"/>
      <c r="W24" s="345"/>
      <c r="X24" s="346"/>
      <c r="Y24" s="345"/>
      <c r="Z24" s="377"/>
      <c r="AA24" s="349"/>
      <c r="AB24" s="361"/>
      <c r="AC24" s="364"/>
      <c r="AD24" s="346"/>
      <c r="AE24" s="345"/>
      <c r="AF24" s="346"/>
      <c r="AG24" s="384"/>
    </row>
    <row r="25" spans="1:34" s="297" customFormat="1">
      <c r="A25" s="328">
        <v>2020</v>
      </c>
      <c r="B25" s="319"/>
      <c r="C25" s="319">
        <f>6683258.27</f>
        <v>6683258.27</v>
      </c>
      <c r="D25" s="320"/>
      <c r="E25" s="320"/>
      <c r="F25" s="320"/>
      <c r="G25" s="322"/>
      <c r="H25" s="323"/>
      <c r="I25" s="348"/>
      <c r="J25" s="346"/>
      <c r="K25" s="347"/>
      <c r="L25" s="346"/>
      <c r="M25" s="345"/>
      <c r="N25" s="346"/>
      <c r="O25" s="345"/>
      <c r="P25" s="346"/>
      <c r="Q25" s="345"/>
      <c r="R25" s="361"/>
      <c r="S25" s="364"/>
      <c r="T25" s="346"/>
      <c r="U25" s="345"/>
      <c r="V25" s="346"/>
      <c r="W25" s="345"/>
      <c r="X25" s="346"/>
      <c r="Y25" s="345"/>
      <c r="Z25" s="377"/>
      <c r="AA25" s="349"/>
      <c r="AB25" s="361"/>
      <c r="AC25" s="364"/>
      <c r="AD25" s="346"/>
      <c r="AE25" s="345"/>
      <c r="AF25" s="346"/>
      <c r="AG25" s="384"/>
    </row>
    <row r="26" spans="1:34" s="297" customFormat="1">
      <c r="A26" s="328">
        <v>2021</v>
      </c>
      <c r="B26" s="319"/>
      <c r="C26" s="319">
        <v>8583365.77</v>
      </c>
      <c r="D26" s="320"/>
      <c r="E26" s="320"/>
      <c r="F26" s="320"/>
      <c r="G26" s="322"/>
      <c r="H26" s="323"/>
      <c r="I26" s="348"/>
      <c r="J26" s="346"/>
      <c r="K26" s="347"/>
      <c r="L26" s="346"/>
      <c r="M26" s="345"/>
      <c r="N26" s="346"/>
      <c r="O26" s="345"/>
      <c r="P26" s="346"/>
      <c r="Q26" s="345"/>
      <c r="R26" s="361"/>
      <c r="S26" s="364"/>
      <c r="T26" s="346"/>
      <c r="U26" s="345"/>
      <c r="V26" s="346"/>
      <c r="W26" s="345"/>
      <c r="X26" s="346"/>
      <c r="Y26" s="345"/>
      <c r="Z26" s="377"/>
      <c r="AA26" s="349"/>
      <c r="AB26" s="361"/>
      <c r="AC26" s="364"/>
      <c r="AD26" s="346"/>
      <c r="AE26" s="345"/>
      <c r="AF26" s="346"/>
      <c r="AG26" s="384"/>
    </row>
    <row r="27" spans="1:34" s="297" customFormat="1">
      <c r="A27" s="328">
        <v>2022</v>
      </c>
      <c r="B27" s="319"/>
      <c r="C27" s="319">
        <v>21792849.48</v>
      </c>
      <c r="D27" s="320"/>
      <c r="E27" s="320"/>
      <c r="F27" s="320"/>
      <c r="G27" s="322"/>
      <c r="H27" s="323"/>
      <c r="I27" s="348"/>
      <c r="J27" s="346"/>
      <c r="K27" s="347"/>
      <c r="L27" s="346"/>
      <c r="M27" s="345"/>
      <c r="N27" s="346"/>
      <c r="O27" s="345"/>
      <c r="P27" s="346"/>
      <c r="Q27" s="345"/>
      <c r="R27" s="361"/>
      <c r="S27" s="364"/>
      <c r="T27" s="346"/>
      <c r="U27" s="345"/>
      <c r="V27" s="346"/>
      <c r="W27" s="345"/>
      <c r="X27" s="346"/>
      <c r="Y27" s="345"/>
      <c r="Z27" s="377"/>
      <c r="AA27" s="349"/>
      <c r="AB27" s="361"/>
      <c r="AC27" s="364"/>
      <c r="AD27" s="346"/>
      <c r="AE27" s="345"/>
      <c r="AF27" s="346"/>
      <c r="AG27" s="384"/>
    </row>
    <row r="28" spans="1:34" s="297" customFormat="1">
      <c r="A28" s="320" t="s">
        <v>172</v>
      </c>
      <c r="B28" s="319"/>
      <c r="C28" s="319">
        <v>3000</v>
      </c>
      <c r="D28" s="320"/>
      <c r="E28" s="320"/>
      <c r="F28" s="320"/>
      <c r="G28" s="319">
        <f>C28</f>
        <v>3000</v>
      </c>
      <c r="H28" s="329"/>
      <c r="I28" s="349"/>
      <c r="J28" s="346"/>
      <c r="K28" s="347"/>
      <c r="L28" s="350"/>
      <c r="M28" s="351"/>
      <c r="N28" s="346"/>
      <c r="O28" s="345"/>
      <c r="P28" s="346"/>
      <c r="Q28" s="345"/>
      <c r="R28" s="367"/>
      <c r="S28" s="368"/>
      <c r="T28" s="346"/>
      <c r="U28" s="345"/>
      <c r="V28" s="346"/>
      <c r="W28" s="345"/>
      <c r="X28" s="346"/>
      <c r="Y28" s="345"/>
      <c r="Z28" s="377"/>
      <c r="AA28" s="349"/>
      <c r="AB28" s="361"/>
      <c r="AC28" s="364"/>
      <c r="AD28" s="346"/>
      <c r="AE28" s="345"/>
      <c r="AF28" s="346"/>
      <c r="AG28" s="384"/>
    </row>
    <row r="29" spans="1:34" s="298" customFormat="1">
      <c r="A29" s="330"/>
      <c r="B29" s="331"/>
      <c r="C29" s="331"/>
      <c r="D29" s="332"/>
      <c r="E29" s="331"/>
      <c r="F29" s="331"/>
      <c r="G29" s="333"/>
      <c r="H29" s="334"/>
      <c r="I29" s="352"/>
      <c r="J29" s="353"/>
      <c r="K29" s="354"/>
      <c r="L29" s="353"/>
      <c r="M29" s="355"/>
      <c r="N29" s="353"/>
      <c r="O29" s="355"/>
      <c r="P29" s="353"/>
      <c r="Q29" s="355"/>
      <c r="R29" s="361"/>
      <c r="S29" s="364"/>
      <c r="T29" s="353"/>
      <c r="U29" s="355"/>
      <c r="V29" s="353"/>
      <c r="W29" s="355"/>
      <c r="X29" s="353"/>
      <c r="Y29" s="355"/>
      <c r="Z29" s="361"/>
      <c r="AA29" s="364"/>
      <c r="AB29" s="361"/>
      <c r="AC29" s="364"/>
      <c r="AD29" s="353"/>
      <c r="AE29" s="355"/>
      <c r="AF29" s="353"/>
      <c r="AG29" s="385"/>
    </row>
    <row r="30" spans="1:34" s="298" customFormat="1">
      <c r="A30" s="335" t="s">
        <v>173</v>
      </c>
      <c r="B30" s="336">
        <f>+B14</f>
        <v>11311184.72</v>
      </c>
      <c r="C30" s="336">
        <f>SUM(C14:C28)</f>
        <v>124112825.95</v>
      </c>
      <c r="D30" s="335"/>
      <c r="E30" s="337"/>
      <c r="F30" s="337">
        <f>SUM(F29:F29)</f>
        <v>0</v>
      </c>
      <c r="G30" s="337">
        <f>SUM(G14:G29)</f>
        <v>135424010.67</v>
      </c>
      <c r="H30" s="338"/>
      <c r="I30" s="356"/>
      <c r="J30" s="353"/>
      <c r="K30" s="354"/>
      <c r="L30" s="353"/>
      <c r="M30" s="355"/>
      <c r="N30" s="353"/>
      <c r="O30" s="355"/>
      <c r="P30" s="353"/>
      <c r="Q30" s="355"/>
      <c r="R30" s="367"/>
      <c r="S30" s="368"/>
      <c r="T30" s="353"/>
      <c r="U30" s="355"/>
      <c r="V30" s="353"/>
      <c r="W30" s="355"/>
      <c r="X30" s="353"/>
      <c r="Y30" s="355"/>
      <c r="Z30" s="361"/>
      <c r="AA30" s="364"/>
      <c r="AB30" s="361"/>
      <c r="AC30" s="364"/>
      <c r="AD30" s="353"/>
      <c r="AE30" s="355"/>
      <c r="AF30" s="353"/>
      <c r="AG30" s="385"/>
    </row>
    <row r="31" spans="1:34" s="298" customFormat="1">
      <c r="A31" s="335" t="s">
        <v>174</v>
      </c>
      <c r="B31" s="331"/>
      <c r="C31" s="331"/>
      <c r="D31" s="332"/>
      <c r="E31" s="332"/>
      <c r="F31" s="332"/>
      <c r="G31" s="332"/>
      <c r="H31" s="339"/>
      <c r="I31" s="355"/>
      <c r="J31" s="353"/>
      <c r="K31" s="354"/>
      <c r="L31" s="353"/>
      <c r="M31" s="355"/>
      <c r="N31" s="353"/>
      <c r="O31" s="355"/>
      <c r="P31" s="353"/>
      <c r="Q31" s="355"/>
      <c r="R31" s="367"/>
      <c r="S31" s="368"/>
      <c r="T31" s="353"/>
      <c r="U31" s="355"/>
      <c r="V31" s="353"/>
      <c r="W31" s="355"/>
      <c r="X31" s="353"/>
      <c r="Y31" s="355"/>
      <c r="Z31" s="361"/>
      <c r="AA31" s="364"/>
      <c r="AB31" s="361"/>
      <c r="AC31" s="364"/>
      <c r="AD31" s="353"/>
      <c r="AE31" s="355"/>
      <c r="AF31" s="353"/>
      <c r="AG31" s="385"/>
    </row>
    <row r="32" spans="1:34" s="298" customFormat="1">
      <c r="A32" s="335" t="s">
        <v>175</v>
      </c>
      <c r="B32" s="331"/>
      <c r="C32" s="331"/>
      <c r="D32" s="332"/>
      <c r="E32" s="332"/>
      <c r="F32" s="332"/>
      <c r="G32" s="332"/>
      <c r="H32" s="339"/>
      <c r="I32" s="355"/>
      <c r="J32" s="353"/>
      <c r="K32" s="354"/>
      <c r="L32" s="353"/>
      <c r="M32" s="355"/>
      <c r="N32" s="353"/>
      <c r="O32" s="355"/>
      <c r="P32" s="353"/>
      <c r="Q32" s="355"/>
      <c r="R32" s="367"/>
      <c r="S32" s="368"/>
      <c r="T32" s="353"/>
      <c r="U32" s="355"/>
      <c r="V32" s="353"/>
      <c r="W32" s="355"/>
      <c r="X32" s="353"/>
      <c r="Y32" s="355"/>
      <c r="Z32" s="361"/>
      <c r="AA32" s="364"/>
      <c r="AB32" s="361"/>
      <c r="AC32" s="364"/>
      <c r="AD32" s="353"/>
      <c r="AE32" s="355"/>
      <c r="AF32" s="353"/>
      <c r="AG32" s="385"/>
    </row>
    <row r="33" spans="1:34" s="298" customFormat="1">
      <c r="A33" s="340" t="s">
        <v>176</v>
      </c>
      <c r="B33" s="331"/>
      <c r="C33" s="331">
        <f>SUM(J33:AF33)</f>
        <v>128746.9</v>
      </c>
      <c r="D33" s="332"/>
      <c r="E33" s="332"/>
      <c r="F33" s="332"/>
      <c r="G33" s="332"/>
      <c r="H33" s="339"/>
      <c r="I33" s="355"/>
      <c r="J33" s="350"/>
      <c r="K33" s="357"/>
      <c r="L33" s="350">
        <f>SUM(L34:L35)</f>
        <v>10766</v>
      </c>
      <c r="M33" s="351"/>
      <c r="N33" s="358">
        <f>SUM(N34:N36)</f>
        <v>19908.7</v>
      </c>
      <c r="O33" s="359"/>
      <c r="P33" s="350">
        <f>SUM(P34:P36)</f>
        <v>40587.4</v>
      </c>
      <c r="Q33" s="351"/>
      <c r="R33" s="350">
        <f>SUM(R34:R35)</f>
        <v>25653.3</v>
      </c>
      <c r="S33" s="351"/>
      <c r="T33" s="358">
        <f>SUM(T34)</f>
        <v>5021.1</v>
      </c>
      <c r="U33" s="369"/>
      <c r="V33" s="350">
        <f>SUM(V34:V38)</f>
        <v>26810.4</v>
      </c>
      <c r="W33" s="351"/>
      <c r="X33" s="350"/>
      <c r="Y33" s="351"/>
      <c r="Z33" s="378"/>
      <c r="AA33" s="379"/>
      <c r="AB33" s="372"/>
      <c r="AC33" s="380"/>
      <c r="AD33" s="381"/>
      <c r="AE33" s="382"/>
      <c r="AF33" s="378"/>
      <c r="AG33" s="385"/>
    </row>
    <row r="34" spans="1:34" hidden="true" s="298" customFormat="1">
      <c r="A34" s="340"/>
      <c r="B34" s="331"/>
      <c r="C34" s="331"/>
      <c r="D34" s="332"/>
      <c r="E34" s="332"/>
      <c r="F34" s="332"/>
      <c r="G34" s="332"/>
      <c r="H34" s="339"/>
      <c r="I34" s="355"/>
      <c r="J34" s="350"/>
      <c r="K34" s="360" t="s">
        <v>177</v>
      </c>
      <c r="L34" s="361">
        <v>5508.7</v>
      </c>
      <c r="M34" s="360" t="s">
        <v>178</v>
      </c>
      <c r="N34" s="362">
        <v>8667.4</v>
      </c>
      <c r="O34" s="363" t="s">
        <v>179</v>
      </c>
      <c r="P34" s="361">
        <v>29436.1</v>
      </c>
      <c r="Q34" s="364" t="s">
        <v>180</v>
      </c>
      <c r="R34" s="361">
        <v>8128.2</v>
      </c>
      <c r="S34" s="364" t="s">
        <v>181</v>
      </c>
      <c r="T34" s="362">
        <v>5021.1</v>
      </c>
      <c r="U34" s="370" t="s">
        <v>182</v>
      </c>
      <c r="V34" s="361">
        <v>5121.6</v>
      </c>
      <c r="W34" s="351"/>
      <c r="X34" s="350"/>
      <c r="Y34" s="351"/>
      <c r="Z34" s="378"/>
      <c r="AA34" s="379"/>
      <c r="AB34" s="372"/>
      <c r="AC34" s="380"/>
      <c r="AD34" s="381"/>
      <c r="AE34" s="382"/>
      <c r="AF34" s="378"/>
      <c r="AG34" s="385"/>
    </row>
    <row r="35" spans="1:34" hidden="true" s="298" customFormat="1">
      <c r="A35" s="340"/>
      <c r="B35" s="331"/>
      <c r="C35" s="331"/>
      <c r="D35" s="332"/>
      <c r="E35" s="332"/>
      <c r="F35" s="332"/>
      <c r="G35" s="332"/>
      <c r="H35" s="339"/>
      <c r="I35" s="355"/>
      <c r="J35" s="350"/>
      <c r="K35" s="618" t="s">
        <v>183</v>
      </c>
      <c r="L35" s="361">
        <v>5257.3</v>
      </c>
      <c r="M35" s="360" t="s">
        <v>184</v>
      </c>
      <c r="N35" s="362">
        <v>5424.4</v>
      </c>
      <c r="O35" s="363" t="s">
        <v>185</v>
      </c>
      <c r="P35" s="361">
        <v>5809.4</v>
      </c>
      <c r="Q35" s="364" t="s">
        <v>186</v>
      </c>
      <c r="R35" s="361">
        <v>17525.1</v>
      </c>
      <c r="S35" s="351"/>
      <c r="T35" s="358"/>
      <c r="U35" s="370" t="s">
        <v>187</v>
      </c>
      <c r="V35" s="361">
        <v>5121.6</v>
      </c>
      <c r="W35" s="351"/>
      <c r="X35" s="350"/>
      <c r="Y35" s="351"/>
      <c r="Z35" s="378"/>
      <c r="AA35" s="379"/>
      <c r="AB35" s="372"/>
      <c r="AC35" s="380"/>
      <c r="AD35" s="381"/>
      <c r="AE35" s="382"/>
      <c r="AF35" s="378"/>
      <c r="AG35" s="385"/>
    </row>
    <row r="36" spans="1:34" hidden="true" s="298" customFormat="1">
      <c r="A36" s="340"/>
      <c r="B36" s="331"/>
      <c r="C36" s="331"/>
      <c r="D36" s="332"/>
      <c r="E36" s="332"/>
      <c r="F36" s="332"/>
      <c r="G36" s="332"/>
      <c r="H36" s="339"/>
      <c r="I36" s="355"/>
      <c r="J36" s="350"/>
      <c r="K36" s="360"/>
      <c r="L36" s="361"/>
      <c r="M36" s="360" t="s">
        <v>188</v>
      </c>
      <c r="N36" s="362">
        <v>5816.9</v>
      </c>
      <c r="O36" s="363" t="s">
        <v>189</v>
      </c>
      <c r="P36" s="361">
        <v>5341.9</v>
      </c>
      <c r="Q36" s="351"/>
      <c r="R36" s="350"/>
      <c r="S36" s="351"/>
      <c r="T36" s="371"/>
      <c r="U36" s="370" t="s">
        <v>190</v>
      </c>
      <c r="V36" s="361">
        <v>5417</v>
      </c>
      <c r="W36" s="351"/>
      <c r="X36" s="350"/>
      <c r="Y36" s="351"/>
      <c r="Z36" s="378"/>
      <c r="AA36" s="379"/>
      <c r="AB36" s="372"/>
      <c r="AC36" s="380"/>
      <c r="AD36" s="381"/>
      <c r="AE36" s="382"/>
      <c r="AF36" s="378"/>
      <c r="AG36" s="385"/>
    </row>
    <row r="37" spans="1:34" hidden="true" s="298" customFormat="1">
      <c r="A37" s="340"/>
      <c r="B37" s="331"/>
      <c r="C37" s="331"/>
      <c r="D37" s="332"/>
      <c r="E37" s="332"/>
      <c r="F37" s="332"/>
      <c r="G37" s="332"/>
      <c r="H37" s="339"/>
      <c r="I37" s="355"/>
      <c r="J37" s="350"/>
      <c r="K37" s="360"/>
      <c r="L37" s="361"/>
      <c r="M37" s="360"/>
      <c r="N37" s="362"/>
      <c r="O37" s="363"/>
      <c r="P37" s="361"/>
      <c r="Q37" s="351"/>
      <c r="R37" s="350"/>
      <c r="S37" s="351"/>
      <c r="T37" s="371"/>
      <c r="U37" s="370" t="s">
        <v>191</v>
      </c>
      <c r="V37" s="361">
        <v>5612.6</v>
      </c>
      <c r="W37" s="351"/>
      <c r="X37" s="350"/>
      <c r="Y37" s="351"/>
      <c r="Z37" s="378"/>
      <c r="AA37" s="379"/>
      <c r="AB37" s="372"/>
      <c r="AC37" s="380"/>
      <c r="AD37" s="381"/>
      <c r="AE37" s="382"/>
      <c r="AF37" s="378"/>
      <c r="AG37" s="385"/>
    </row>
    <row r="38" spans="1:34" hidden="true" s="298" customFormat="1">
      <c r="A38" s="340"/>
      <c r="B38" s="331"/>
      <c r="C38" s="331"/>
      <c r="D38" s="332"/>
      <c r="E38" s="332"/>
      <c r="F38" s="332"/>
      <c r="G38" s="332"/>
      <c r="H38" s="339"/>
      <c r="I38" s="355"/>
      <c r="J38" s="350"/>
      <c r="K38" s="360"/>
      <c r="L38" s="361"/>
      <c r="M38" s="360"/>
      <c r="N38" s="362"/>
      <c r="O38" s="363"/>
      <c r="P38" s="361"/>
      <c r="Q38" s="351"/>
      <c r="R38" s="350"/>
      <c r="S38" s="351"/>
      <c r="T38" s="371"/>
      <c r="U38" s="370" t="s">
        <v>192</v>
      </c>
      <c r="V38" s="361">
        <v>5537.6</v>
      </c>
      <c r="W38" s="351"/>
      <c r="X38" s="350"/>
      <c r="Y38" s="351"/>
      <c r="Z38" s="378"/>
      <c r="AA38" s="379"/>
      <c r="AB38" s="372"/>
      <c r="AC38" s="380"/>
      <c r="AD38" s="381"/>
      <c r="AE38" s="382"/>
      <c r="AF38" s="378"/>
      <c r="AG38" s="385"/>
    </row>
    <row r="39" spans="1:34" customHeight="1" ht="12.75" s="298" customFormat="1">
      <c r="A39" s="340" t="s">
        <v>193</v>
      </c>
      <c r="B39" s="331"/>
      <c r="C39" s="331">
        <f>SUM(J39:AF39)</f>
        <v>978000</v>
      </c>
      <c r="D39" s="332"/>
      <c r="E39" s="332"/>
      <c r="F39" s="332"/>
      <c r="G39" s="332"/>
      <c r="H39" s="339"/>
      <c r="I39" s="355"/>
      <c r="J39" s="361"/>
      <c r="K39" s="360"/>
      <c r="L39" s="361"/>
      <c r="M39" s="364"/>
      <c r="N39" s="365"/>
      <c r="O39" s="366"/>
      <c r="P39" s="361"/>
      <c r="Q39" s="364"/>
      <c r="R39" s="361"/>
      <c r="S39" s="364"/>
      <c r="T39" s="350">
        <f>SUM(T40:T60)</f>
        <v>628000</v>
      </c>
      <c r="U39" s="364"/>
      <c r="V39" s="350">
        <f>SUM(V40:V51)</f>
        <v>350000</v>
      </c>
      <c r="W39" s="364"/>
      <c r="X39" s="372"/>
      <c r="Y39" s="380"/>
      <c r="Z39" s="378"/>
      <c r="AA39" s="379"/>
      <c r="AB39" s="372"/>
      <c r="AC39" s="380"/>
      <c r="AD39" s="365"/>
      <c r="AE39" s="366"/>
      <c r="AF39" s="378"/>
      <c r="AG39" s="385"/>
    </row>
    <row r="40" spans="1:34" customHeight="1" ht="12.75" hidden="true" s="298" customFormat="1">
      <c r="A40" s="340"/>
      <c r="B40" s="331"/>
      <c r="C40" s="331"/>
      <c r="D40" s="332"/>
      <c r="E40" s="332"/>
      <c r="F40" s="332"/>
      <c r="G40" s="332"/>
      <c r="H40" s="339"/>
      <c r="I40" s="355"/>
      <c r="J40" s="361"/>
      <c r="K40" s="360"/>
      <c r="L40" s="361"/>
      <c r="M40" s="364"/>
      <c r="N40" s="365"/>
      <c r="O40" s="366"/>
      <c r="P40" s="361"/>
      <c r="Q40" s="364"/>
      <c r="R40" s="361"/>
      <c r="S40" s="364" t="s">
        <v>194</v>
      </c>
      <c r="T40" s="361">
        <v>30000</v>
      </c>
      <c r="U40" s="364" t="s">
        <v>195</v>
      </c>
      <c r="V40" s="361">
        <v>30000</v>
      </c>
      <c r="W40" s="364"/>
      <c r="X40" s="372"/>
      <c r="Y40" s="380"/>
      <c r="Z40" s="378"/>
      <c r="AA40" s="379"/>
      <c r="AB40" s="372"/>
      <c r="AC40" s="380"/>
      <c r="AD40" s="365"/>
      <c r="AE40" s="366"/>
      <c r="AF40" s="378"/>
      <c r="AG40" s="385"/>
    </row>
    <row r="41" spans="1:34" customHeight="1" ht="12.75" hidden="true" s="298" customFormat="1">
      <c r="A41" s="340"/>
      <c r="B41" s="331"/>
      <c r="C41" s="331"/>
      <c r="D41" s="332"/>
      <c r="E41" s="332"/>
      <c r="F41" s="332"/>
      <c r="G41" s="332"/>
      <c r="H41" s="339"/>
      <c r="I41" s="355"/>
      <c r="J41" s="361"/>
      <c r="K41" s="360"/>
      <c r="L41" s="361"/>
      <c r="M41" s="364"/>
      <c r="N41" s="365"/>
      <c r="O41" s="366"/>
      <c r="P41" s="361"/>
      <c r="Q41" s="364"/>
      <c r="R41" s="361"/>
      <c r="S41" s="364" t="s">
        <v>196</v>
      </c>
      <c r="T41" s="361">
        <v>30000</v>
      </c>
      <c r="U41" s="364" t="s">
        <v>197</v>
      </c>
      <c r="V41" s="361">
        <v>20000</v>
      </c>
      <c r="W41" s="364"/>
      <c r="X41" s="372"/>
      <c r="Y41" s="380"/>
      <c r="Z41" s="378"/>
      <c r="AA41" s="379"/>
      <c r="AB41" s="372"/>
      <c r="AC41" s="380"/>
      <c r="AD41" s="365"/>
      <c r="AE41" s="366"/>
      <c r="AF41" s="378"/>
      <c r="AG41" s="385"/>
    </row>
    <row r="42" spans="1:34" customHeight="1" ht="12.75" hidden="true" s="298" customFormat="1">
      <c r="A42" s="340"/>
      <c r="B42" s="331"/>
      <c r="C42" s="331"/>
      <c r="D42" s="332"/>
      <c r="E42" s="332"/>
      <c r="F42" s="332"/>
      <c r="G42" s="332"/>
      <c r="H42" s="339"/>
      <c r="I42" s="355"/>
      <c r="J42" s="361"/>
      <c r="K42" s="360"/>
      <c r="L42" s="361"/>
      <c r="M42" s="364"/>
      <c r="N42" s="365"/>
      <c r="O42" s="366"/>
      <c r="P42" s="361"/>
      <c r="Q42" s="364"/>
      <c r="R42" s="361"/>
      <c r="S42" s="364" t="s">
        <v>198</v>
      </c>
      <c r="T42" s="361">
        <v>30000</v>
      </c>
      <c r="U42" s="364" t="s">
        <v>199</v>
      </c>
      <c r="V42" s="361">
        <v>30000</v>
      </c>
      <c r="W42" s="364"/>
      <c r="X42" s="372"/>
      <c r="Y42" s="380"/>
      <c r="Z42" s="378"/>
      <c r="AA42" s="379"/>
      <c r="AB42" s="372"/>
      <c r="AC42" s="380"/>
      <c r="AD42" s="365"/>
      <c r="AE42" s="366"/>
      <c r="AF42" s="378"/>
      <c r="AG42" s="385"/>
    </row>
    <row r="43" spans="1:34" customHeight="1" ht="12.75" hidden="true" s="298" customFormat="1">
      <c r="A43" s="340"/>
      <c r="B43" s="331"/>
      <c r="C43" s="331"/>
      <c r="D43" s="332"/>
      <c r="E43" s="332"/>
      <c r="F43" s="332"/>
      <c r="G43" s="332"/>
      <c r="H43" s="339"/>
      <c r="I43" s="355"/>
      <c r="J43" s="361"/>
      <c r="K43" s="360"/>
      <c r="L43" s="361"/>
      <c r="M43" s="364"/>
      <c r="N43" s="365"/>
      <c r="O43" s="366"/>
      <c r="P43" s="361"/>
      <c r="Q43" s="364"/>
      <c r="R43" s="361"/>
      <c r="S43" s="364" t="s">
        <v>200</v>
      </c>
      <c r="T43" s="361">
        <v>30000</v>
      </c>
      <c r="U43" s="364" t="s">
        <v>201</v>
      </c>
      <c r="V43" s="361">
        <v>30000</v>
      </c>
      <c r="W43" s="364"/>
      <c r="X43" s="372"/>
      <c r="Y43" s="380"/>
      <c r="Z43" s="378"/>
      <c r="AA43" s="379"/>
      <c r="AB43" s="372"/>
      <c r="AC43" s="380"/>
      <c r="AD43" s="365"/>
      <c r="AE43" s="366"/>
      <c r="AF43" s="378"/>
      <c r="AG43" s="385"/>
    </row>
    <row r="44" spans="1:34" customHeight="1" ht="12.75" hidden="true" s="298" customFormat="1">
      <c r="A44" s="340"/>
      <c r="B44" s="331"/>
      <c r="C44" s="331"/>
      <c r="D44" s="332"/>
      <c r="E44" s="332"/>
      <c r="F44" s="332"/>
      <c r="G44" s="332"/>
      <c r="H44" s="339"/>
      <c r="I44" s="355"/>
      <c r="J44" s="361"/>
      <c r="K44" s="360"/>
      <c r="L44" s="361"/>
      <c r="M44" s="364"/>
      <c r="N44" s="365"/>
      <c r="O44" s="366"/>
      <c r="P44" s="361"/>
      <c r="Q44" s="364"/>
      <c r="R44" s="361"/>
      <c r="S44" s="364" t="s">
        <v>202</v>
      </c>
      <c r="T44" s="361">
        <v>30000</v>
      </c>
      <c r="U44" s="364" t="s">
        <v>203</v>
      </c>
      <c r="V44" s="361">
        <v>30000</v>
      </c>
      <c r="W44" s="364"/>
      <c r="X44" s="372"/>
      <c r="Y44" s="380"/>
      <c r="Z44" s="378"/>
      <c r="AA44" s="379"/>
      <c r="AB44" s="372"/>
      <c r="AC44" s="380"/>
      <c r="AD44" s="365"/>
      <c r="AE44" s="366"/>
      <c r="AF44" s="378"/>
      <c r="AG44" s="385"/>
    </row>
    <row r="45" spans="1:34" customHeight="1" ht="12.75" hidden="true" s="298" customFormat="1">
      <c r="A45" s="340"/>
      <c r="B45" s="331"/>
      <c r="C45" s="331"/>
      <c r="D45" s="332"/>
      <c r="E45" s="332"/>
      <c r="F45" s="332"/>
      <c r="G45" s="332"/>
      <c r="H45" s="339"/>
      <c r="I45" s="355"/>
      <c r="J45" s="361"/>
      <c r="K45" s="360"/>
      <c r="L45" s="361"/>
      <c r="M45" s="364"/>
      <c r="N45" s="365"/>
      <c r="O45" s="366"/>
      <c r="P45" s="361"/>
      <c r="Q45" s="364"/>
      <c r="R45" s="361"/>
      <c r="S45" s="364" t="s">
        <v>204</v>
      </c>
      <c r="T45" s="361">
        <v>30000</v>
      </c>
      <c r="U45" s="364" t="s">
        <v>205</v>
      </c>
      <c r="V45" s="361">
        <v>30000</v>
      </c>
      <c r="W45" s="364"/>
      <c r="X45" s="372"/>
      <c r="Y45" s="380"/>
      <c r="Z45" s="378"/>
      <c r="AA45" s="379"/>
      <c r="AB45" s="372"/>
      <c r="AC45" s="380"/>
      <c r="AD45" s="365"/>
      <c r="AE45" s="366"/>
      <c r="AF45" s="378"/>
      <c r="AG45" s="385"/>
    </row>
    <row r="46" spans="1:34" customHeight="1" ht="12.75" hidden="true" s="298" customFormat="1">
      <c r="A46" s="340"/>
      <c r="B46" s="331"/>
      <c r="C46" s="331"/>
      <c r="D46" s="332"/>
      <c r="E46" s="332"/>
      <c r="F46" s="332"/>
      <c r="G46" s="332"/>
      <c r="H46" s="339"/>
      <c r="I46" s="355"/>
      <c r="J46" s="361"/>
      <c r="K46" s="360"/>
      <c r="L46" s="361"/>
      <c r="M46" s="364"/>
      <c r="N46" s="365"/>
      <c r="O46" s="366"/>
      <c r="P46" s="361"/>
      <c r="Q46" s="364"/>
      <c r="R46" s="361"/>
      <c r="S46" s="364" t="s">
        <v>206</v>
      </c>
      <c r="T46" s="361">
        <v>30000</v>
      </c>
      <c r="U46" s="364" t="s">
        <v>207</v>
      </c>
      <c r="V46" s="361">
        <v>30000</v>
      </c>
      <c r="W46" s="364"/>
      <c r="X46" s="372"/>
      <c r="Y46" s="380"/>
      <c r="Z46" s="378"/>
      <c r="AA46" s="379"/>
      <c r="AB46" s="372"/>
      <c r="AC46" s="380"/>
      <c r="AD46" s="365"/>
      <c r="AE46" s="366"/>
      <c r="AF46" s="378"/>
      <c r="AG46" s="385"/>
    </row>
    <row r="47" spans="1:34" customHeight="1" ht="12.75" hidden="true" s="298" customFormat="1">
      <c r="A47" s="340"/>
      <c r="B47" s="331"/>
      <c r="C47" s="331"/>
      <c r="D47" s="332"/>
      <c r="E47" s="332"/>
      <c r="F47" s="332"/>
      <c r="G47" s="332"/>
      <c r="H47" s="339"/>
      <c r="I47" s="355"/>
      <c r="J47" s="361"/>
      <c r="K47" s="360"/>
      <c r="L47" s="361"/>
      <c r="M47" s="364"/>
      <c r="N47" s="365"/>
      <c r="O47" s="366"/>
      <c r="P47" s="361"/>
      <c r="Q47" s="364"/>
      <c r="R47" s="361"/>
      <c r="S47" s="364" t="s">
        <v>208</v>
      </c>
      <c r="T47" s="361">
        <v>28000</v>
      </c>
      <c r="U47" s="364" t="s">
        <v>209</v>
      </c>
      <c r="V47" s="361">
        <v>30000</v>
      </c>
      <c r="W47" s="364"/>
      <c r="X47" s="372"/>
      <c r="Y47" s="380"/>
      <c r="Z47" s="378"/>
      <c r="AA47" s="379"/>
      <c r="AB47" s="372"/>
      <c r="AC47" s="380"/>
      <c r="AD47" s="365"/>
      <c r="AE47" s="366"/>
      <c r="AF47" s="378"/>
      <c r="AG47" s="385"/>
    </row>
    <row r="48" spans="1:34" customHeight="1" ht="12.75" hidden="true" s="298" customFormat="1">
      <c r="A48" s="340"/>
      <c r="B48" s="331"/>
      <c r="C48" s="331"/>
      <c r="D48" s="332"/>
      <c r="E48" s="332"/>
      <c r="F48" s="332"/>
      <c r="G48" s="332"/>
      <c r="H48" s="339"/>
      <c r="I48" s="355"/>
      <c r="J48" s="361"/>
      <c r="K48" s="360"/>
      <c r="L48" s="361"/>
      <c r="M48" s="364"/>
      <c r="N48" s="365"/>
      <c r="O48" s="366"/>
      <c r="P48" s="361"/>
      <c r="Q48" s="364"/>
      <c r="R48" s="361"/>
      <c r="S48" s="364" t="s">
        <v>210</v>
      </c>
      <c r="T48" s="361">
        <v>30000</v>
      </c>
      <c r="U48" s="364" t="s">
        <v>211</v>
      </c>
      <c r="V48" s="361">
        <v>30000</v>
      </c>
      <c r="W48" s="364"/>
      <c r="X48" s="372"/>
      <c r="Y48" s="380"/>
      <c r="Z48" s="378"/>
      <c r="AA48" s="379"/>
      <c r="AB48" s="372"/>
      <c r="AC48" s="380"/>
      <c r="AD48" s="365"/>
      <c r="AE48" s="366"/>
      <c r="AF48" s="378"/>
      <c r="AG48" s="385"/>
    </row>
    <row r="49" spans="1:34" customHeight="1" ht="12.75" hidden="true" s="298" customFormat="1">
      <c r="A49" s="340"/>
      <c r="B49" s="331"/>
      <c r="C49" s="331"/>
      <c r="D49" s="332"/>
      <c r="E49" s="332"/>
      <c r="F49" s="332"/>
      <c r="G49" s="332"/>
      <c r="H49" s="339"/>
      <c r="I49" s="355"/>
      <c r="J49" s="361"/>
      <c r="K49" s="360"/>
      <c r="L49" s="361"/>
      <c r="M49" s="364"/>
      <c r="N49" s="365"/>
      <c r="O49" s="366"/>
      <c r="P49" s="361"/>
      <c r="Q49" s="364"/>
      <c r="R49" s="361"/>
      <c r="S49" s="364" t="s">
        <v>212</v>
      </c>
      <c r="T49" s="361">
        <v>30000</v>
      </c>
      <c r="U49" s="364" t="s">
        <v>213</v>
      </c>
      <c r="V49" s="361">
        <v>30000</v>
      </c>
      <c r="W49" s="364"/>
      <c r="X49" s="372"/>
      <c r="Y49" s="380"/>
      <c r="Z49" s="378"/>
      <c r="AA49" s="379"/>
      <c r="AB49" s="372"/>
      <c r="AC49" s="380"/>
      <c r="AD49" s="365"/>
      <c r="AE49" s="366"/>
      <c r="AF49" s="378"/>
      <c r="AG49" s="385"/>
    </row>
    <row r="50" spans="1:34" customHeight="1" ht="12.75" hidden="true" s="298" customFormat="1">
      <c r="A50" s="340"/>
      <c r="B50" s="331"/>
      <c r="C50" s="331"/>
      <c r="D50" s="332"/>
      <c r="E50" s="332"/>
      <c r="F50" s="332"/>
      <c r="G50" s="332"/>
      <c r="H50" s="339"/>
      <c r="I50" s="355"/>
      <c r="J50" s="361"/>
      <c r="K50" s="360"/>
      <c r="L50" s="361"/>
      <c r="M50" s="364"/>
      <c r="N50" s="365"/>
      <c r="O50" s="366"/>
      <c r="P50" s="361"/>
      <c r="Q50" s="364"/>
      <c r="R50" s="361"/>
      <c r="S50" s="364" t="s">
        <v>214</v>
      </c>
      <c r="T50" s="361">
        <v>30000</v>
      </c>
      <c r="U50" s="364" t="s">
        <v>215</v>
      </c>
      <c r="V50" s="361">
        <v>30000</v>
      </c>
      <c r="W50" s="364"/>
      <c r="X50" s="372"/>
      <c r="Y50" s="380"/>
      <c r="Z50" s="378"/>
      <c r="AA50" s="379"/>
      <c r="AB50" s="372"/>
      <c r="AC50" s="380"/>
      <c r="AD50" s="365"/>
      <c r="AE50" s="366"/>
      <c r="AF50" s="378"/>
      <c r="AG50" s="385"/>
    </row>
    <row r="51" spans="1:34" customHeight="1" ht="12.75" hidden="true" s="298" customFormat="1">
      <c r="A51" s="340"/>
      <c r="B51" s="331"/>
      <c r="C51" s="331"/>
      <c r="D51" s="332"/>
      <c r="E51" s="332"/>
      <c r="F51" s="332"/>
      <c r="G51" s="332"/>
      <c r="H51" s="339"/>
      <c r="I51" s="355"/>
      <c r="J51" s="361"/>
      <c r="K51" s="360"/>
      <c r="L51" s="361"/>
      <c r="M51" s="364"/>
      <c r="N51" s="365"/>
      <c r="O51" s="366"/>
      <c r="P51" s="361"/>
      <c r="Q51" s="364"/>
      <c r="R51" s="361"/>
      <c r="S51" s="364" t="s">
        <v>216</v>
      </c>
      <c r="T51" s="361">
        <v>30000</v>
      </c>
      <c r="U51" s="364" t="s">
        <v>217</v>
      </c>
      <c r="V51" s="361">
        <v>30000</v>
      </c>
      <c r="W51" s="364"/>
      <c r="X51" s="372"/>
      <c r="Y51" s="380"/>
      <c r="Z51" s="378"/>
      <c r="AA51" s="379"/>
      <c r="AB51" s="372"/>
      <c r="AC51" s="380"/>
      <c r="AD51" s="365"/>
      <c r="AE51" s="366"/>
      <c r="AF51" s="378"/>
      <c r="AG51" s="385"/>
    </row>
    <row r="52" spans="1:34" customHeight="1" ht="12.75" hidden="true" s="298" customFormat="1">
      <c r="A52" s="340"/>
      <c r="B52" s="331"/>
      <c r="C52" s="331"/>
      <c r="D52" s="332"/>
      <c r="E52" s="332"/>
      <c r="F52" s="332"/>
      <c r="G52" s="332"/>
      <c r="H52" s="339"/>
      <c r="I52" s="355"/>
      <c r="J52" s="361"/>
      <c r="K52" s="360"/>
      <c r="L52" s="361"/>
      <c r="M52" s="364"/>
      <c r="N52" s="365"/>
      <c r="O52" s="366"/>
      <c r="P52" s="361"/>
      <c r="Q52" s="364"/>
      <c r="R52" s="361"/>
      <c r="S52" s="364" t="s">
        <v>218</v>
      </c>
      <c r="T52" s="361">
        <v>30000</v>
      </c>
      <c r="U52" s="364"/>
      <c r="V52" s="361"/>
      <c r="W52" s="364"/>
      <c r="X52" s="372"/>
      <c r="Y52" s="380"/>
      <c r="Z52" s="378"/>
      <c r="AA52" s="379"/>
      <c r="AB52" s="372"/>
      <c r="AC52" s="380"/>
      <c r="AD52" s="365"/>
      <c r="AE52" s="366"/>
      <c r="AF52" s="378"/>
      <c r="AG52" s="385"/>
    </row>
    <row r="53" spans="1:34" customHeight="1" ht="12.75" hidden="true" s="298" customFormat="1">
      <c r="A53" s="340"/>
      <c r="B53" s="331"/>
      <c r="C53" s="331"/>
      <c r="D53" s="332"/>
      <c r="E53" s="332"/>
      <c r="F53" s="332"/>
      <c r="G53" s="332"/>
      <c r="H53" s="339"/>
      <c r="I53" s="355"/>
      <c r="J53" s="361"/>
      <c r="K53" s="360"/>
      <c r="L53" s="361"/>
      <c r="M53" s="364"/>
      <c r="N53" s="365"/>
      <c r="O53" s="366"/>
      <c r="P53" s="361"/>
      <c r="Q53" s="364"/>
      <c r="R53" s="361"/>
      <c r="S53" s="364" t="s">
        <v>219</v>
      </c>
      <c r="T53" s="361">
        <v>30000</v>
      </c>
      <c r="U53" s="364"/>
      <c r="V53" s="361"/>
      <c r="W53" s="364"/>
      <c r="X53" s="372"/>
      <c r="Y53" s="380"/>
      <c r="Z53" s="378"/>
      <c r="AA53" s="379"/>
      <c r="AB53" s="372"/>
      <c r="AC53" s="380"/>
      <c r="AD53" s="365"/>
      <c r="AE53" s="366"/>
      <c r="AF53" s="378"/>
      <c r="AG53" s="385"/>
    </row>
    <row r="54" spans="1:34" customHeight="1" ht="12.75" hidden="true" s="298" customFormat="1">
      <c r="A54" s="340"/>
      <c r="B54" s="331"/>
      <c r="C54" s="331"/>
      <c r="D54" s="332"/>
      <c r="E54" s="332"/>
      <c r="F54" s="332"/>
      <c r="G54" s="332"/>
      <c r="H54" s="339"/>
      <c r="I54" s="355"/>
      <c r="J54" s="361"/>
      <c r="K54" s="360"/>
      <c r="L54" s="361"/>
      <c r="M54" s="364"/>
      <c r="N54" s="365"/>
      <c r="O54" s="366"/>
      <c r="P54" s="361"/>
      <c r="Q54" s="364"/>
      <c r="R54" s="361"/>
      <c r="S54" s="364" t="s">
        <v>220</v>
      </c>
      <c r="T54" s="361">
        <v>30000</v>
      </c>
      <c r="U54" s="364"/>
      <c r="V54" s="361"/>
      <c r="W54" s="364"/>
      <c r="X54" s="372"/>
      <c r="Y54" s="380"/>
      <c r="Z54" s="378"/>
      <c r="AA54" s="379"/>
      <c r="AB54" s="372"/>
      <c r="AC54" s="380"/>
      <c r="AD54" s="365"/>
      <c r="AE54" s="366"/>
      <c r="AF54" s="378"/>
      <c r="AG54" s="385"/>
    </row>
    <row r="55" spans="1:34" customHeight="1" ht="12.75" hidden="true" s="298" customFormat="1">
      <c r="A55" s="340"/>
      <c r="B55" s="331"/>
      <c r="C55" s="331"/>
      <c r="D55" s="332"/>
      <c r="E55" s="332"/>
      <c r="F55" s="332"/>
      <c r="G55" s="332"/>
      <c r="H55" s="339"/>
      <c r="I55" s="355"/>
      <c r="J55" s="361"/>
      <c r="K55" s="360"/>
      <c r="L55" s="361"/>
      <c r="M55" s="364"/>
      <c r="N55" s="365"/>
      <c r="O55" s="366"/>
      <c r="P55" s="361"/>
      <c r="Q55" s="364"/>
      <c r="R55" s="361"/>
      <c r="S55" s="364" t="s">
        <v>221</v>
      </c>
      <c r="T55" s="361">
        <v>30000</v>
      </c>
      <c r="U55" s="364"/>
      <c r="V55" s="361"/>
      <c r="W55" s="364"/>
      <c r="X55" s="372"/>
      <c r="Y55" s="380"/>
      <c r="Z55" s="378"/>
      <c r="AA55" s="379"/>
      <c r="AB55" s="372"/>
      <c r="AC55" s="380"/>
      <c r="AD55" s="365"/>
      <c r="AE55" s="366"/>
      <c r="AF55" s="378"/>
      <c r="AG55" s="385"/>
    </row>
    <row r="56" spans="1:34" customHeight="1" ht="12.75" hidden="true" s="298" customFormat="1">
      <c r="A56" s="340"/>
      <c r="B56" s="331"/>
      <c r="C56" s="331"/>
      <c r="D56" s="332"/>
      <c r="E56" s="332"/>
      <c r="F56" s="332"/>
      <c r="G56" s="332"/>
      <c r="H56" s="339"/>
      <c r="I56" s="355"/>
      <c r="J56" s="361"/>
      <c r="K56" s="360"/>
      <c r="L56" s="361"/>
      <c r="M56" s="364"/>
      <c r="N56" s="365"/>
      <c r="O56" s="366"/>
      <c r="P56" s="361"/>
      <c r="Q56" s="364"/>
      <c r="R56" s="361"/>
      <c r="S56" s="364" t="s">
        <v>222</v>
      </c>
      <c r="T56" s="361">
        <v>30000</v>
      </c>
      <c r="U56" s="364"/>
      <c r="V56" s="361"/>
      <c r="W56" s="364"/>
      <c r="X56" s="372"/>
      <c r="Y56" s="380"/>
      <c r="Z56" s="378"/>
      <c r="AA56" s="379"/>
      <c r="AB56" s="372"/>
      <c r="AC56" s="380"/>
      <c r="AD56" s="365"/>
      <c r="AE56" s="366"/>
      <c r="AF56" s="378"/>
      <c r="AG56" s="385"/>
    </row>
    <row r="57" spans="1:34" customHeight="1" ht="12.75" hidden="true" s="298" customFormat="1">
      <c r="A57" s="340"/>
      <c r="B57" s="331"/>
      <c r="C57" s="331"/>
      <c r="D57" s="332"/>
      <c r="E57" s="332"/>
      <c r="F57" s="332"/>
      <c r="G57" s="332"/>
      <c r="H57" s="339"/>
      <c r="I57" s="355"/>
      <c r="J57" s="361"/>
      <c r="K57" s="360"/>
      <c r="L57" s="361"/>
      <c r="M57" s="364"/>
      <c r="N57" s="365"/>
      <c r="O57" s="366"/>
      <c r="P57" s="361"/>
      <c r="Q57" s="364"/>
      <c r="R57" s="361"/>
      <c r="S57" s="364" t="s">
        <v>223</v>
      </c>
      <c r="T57" s="361">
        <v>30000</v>
      </c>
      <c r="U57" s="364"/>
      <c r="V57" s="361"/>
      <c r="W57" s="364"/>
      <c r="X57" s="372"/>
      <c r="Y57" s="380"/>
      <c r="Z57" s="378"/>
      <c r="AA57" s="379"/>
      <c r="AB57" s="372"/>
      <c r="AC57" s="380"/>
      <c r="AD57" s="365"/>
      <c r="AE57" s="366"/>
      <c r="AF57" s="378"/>
      <c r="AG57" s="385"/>
    </row>
    <row r="58" spans="1:34" customHeight="1" ht="12.75" hidden="true" s="298" customFormat="1">
      <c r="A58" s="340"/>
      <c r="B58" s="331"/>
      <c r="C58" s="331"/>
      <c r="D58" s="332"/>
      <c r="E58" s="332"/>
      <c r="F58" s="332"/>
      <c r="G58" s="332"/>
      <c r="H58" s="339"/>
      <c r="I58" s="355"/>
      <c r="J58" s="361"/>
      <c r="K58" s="360"/>
      <c r="L58" s="361"/>
      <c r="M58" s="364"/>
      <c r="N58" s="365"/>
      <c r="O58" s="366"/>
      <c r="P58" s="361"/>
      <c r="Q58" s="364"/>
      <c r="R58" s="361"/>
      <c r="S58" s="364" t="s">
        <v>224</v>
      </c>
      <c r="T58" s="361">
        <v>30000</v>
      </c>
      <c r="U58" s="364"/>
      <c r="V58" s="361"/>
      <c r="W58" s="364"/>
      <c r="X58" s="372"/>
      <c r="Y58" s="380"/>
      <c r="Z58" s="378"/>
      <c r="AA58" s="379"/>
      <c r="AB58" s="372"/>
      <c r="AC58" s="380"/>
      <c r="AD58" s="365"/>
      <c r="AE58" s="366"/>
      <c r="AF58" s="378"/>
      <c r="AG58" s="385"/>
    </row>
    <row r="59" spans="1:34" customHeight="1" ht="12.75" hidden="true" s="298" customFormat="1">
      <c r="A59" s="340"/>
      <c r="B59" s="331"/>
      <c r="C59" s="331"/>
      <c r="D59" s="332"/>
      <c r="E59" s="332"/>
      <c r="F59" s="332"/>
      <c r="G59" s="332"/>
      <c r="H59" s="339"/>
      <c r="I59" s="355"/>
      <c r="J59" s="361"/>
      <c r="K59" s="360"/>
      <c r="L59" s="361"/>
      <c r="M59" s="364"/>
      <c r="N59" s="365"/>
      <c r="O59" s="366"/>
      <c r="P59" s="361"/>
      <c r="Q59" s="364"/>
      <c r="R59" s="361"/>
      <c r="S59" s="364" t="s">
        <v>225</v>
      </c>
      <c r="T59" s="361">
        <v>30000</v>
      </c>
      <c r="U59" s="364"/>
      <c r="V59" s="361"/>
      <c r="W59" s="364"/>
      <c r="X59" s="372"/>
      <c r="Y59" s="380"/>
      <c r="Z59" s="378"/>
      <c r="AA59" s="379"/>
      <c r="AB59" s="372"/>
      <c r="AC59" s="380"/>
      <c r="AD59" s="365"/>
      <c r="AE59" s="366"/>
      <c r="AF59" s="378"/>
      <c r="AG59" s="385"/>
    </row>
    <row r="60" spans="1:34" customHeight="1" ht="12.75" hidden="true" s="298" customFormat="1">
      <c r="A60" s="340"/>
      <c r="B60" s="331"/>
      <c r="C60" s="331"/>
      <c r="D60" s="332"/>
      <c r="E60" s="332"/>
      <c r="F60" s="332"/>
      <c r="G60" s="332"/>
      <c r="H60" s="339"/>
      <c r="I60" s="355"/>
      <c r="J60" s="361"/>
      <c r="K60" s="360"/>
      <c r="L60" s="361"/>
      <c r="M60" s="364"/>
      <c r="N60" s="365"/>
      <c r="O60" s="366"/>
      <c r="P60" s="361"/>
      <c r="Q60" s="364"/>
      <c r="R60" s="361"/>
      <c r="S60" s="364" t="s">
        <v>226</v>
      </c>
      <c r="T60" s="361">
        <v>30000</v>
      </c>
      <c r="U60" s="364"/>
      <c r="V60" s="361"/>
      <c r="W60" s="364"/>
      <c r="X60" s="372"/>
      <c r="Y60" s="380"/>
      <c r="Z60" s="378"/>
      <c r="AA60" s="379"/>
      <c r="AB60" s="372"/>
      <c r="AC60" s="380"/>
      <c r="AD60" s="365"/>
      <c r="AE60" s="366"/>
      <c r="AF60" s="378"/>
      <c r="AG60" s="385"/>
    </row>
    <row r="61" spans="1:34" s="298" customFormat="1">
      <c r="A61" s="332" t="s">
        <v>227</v>
      </c>
      <c r="B61" s="331"/>
      <c r="C61" s="331">
        <f>SUM(J61:AF61)</f>
        <v>881535</v>
      </c>
      <c r="D61" s="332"/>
      <c r="E61" s="332"/>
      <c r="F61" s="332"/>
      <c r="G61" s="332"/>
      <c r="H61" s="339"/>
      <c r="I61" s="355"/>
      <c r="J61" s="361"/>
      <c r="K61" s="360"/>
      <c r="L61" s="361"/>
      <c r="M61" s="364"/>
      <c r="N61" s="361"/>
      <c r="O61" s="364"/>
      <c r="P61" s="361"/>
      <c r="Q61" s="364"/>
      <c r="R61" s="361"/>
      <c r="S61" s="351"/>
      <c r="T61" s="350">
        <f>SUM(T62)</f>
        <v>881535</v>
      </c>
      <c r="U61" s="364"/>
      <c r="V61" s="361"/>
      <c r="W61" s="364"/>
      <c r="X61" s="361"/>
      <c r="Y61" s="364"/>
      <c r="Z61" s="361"/>
      <c r="AA61" s="364"/>
      <c r="AB61" s="361"/>
      <c r="AC61" s="364"/>
      <c r="AD61" s="350"/>
      <c r="AE61" s="351"/>
      <c r="AF61" s="361"/>
      <c r="AG61" s="385"/>
    </row>
    <row r="62" spans="1:34" hidden="true" s="298" customFormat="1">
      <c r="A62" s="332"/>
      <c r="B62" s="331"/>
      <c r="C62" s="331"/>
      <c r="D62" s="332"/>
      <c r="E62" s="332"/>
      <c r="F62" s="332"/>
      <c r="G62" s="332"/>
      <c r="H62" s="339"/>
      <c r="I62" s="355"/>
      <c r="J62" s="361"/>
      <c r="K62" s="360"/>
      <c r="L62" s="361"/>
      <c r="M62" s="364"/>
      <c r="N62" s="361"/>
      <c r="O62" s="364"/>
      <c r="P62" s="361"/>
      <c r="Q62" s="364"/>
      <c r="R62" s="361"/>
      <c r="S62" s="364" t="s">
        <v>220</v>
      </c>
      <c r="T62" s="361">
        <v>881535</v>
      </c>
      <c r="U62" s="364"/>
      <c r="V62" s="361"/>
      <c r="W62" s="364"/>
      <c r="X62" s="361"/>
      <c r="Y62" s="364"/>
      <c r="Z62" s="361"/>
      <c r="AA62" s="364"/>
      <c r="AB62" s="361"/>
      <c r="AC62" s="364"/>
      <c r="AD62" s="350"/>
      <c r="AE62" s="351"/>
      <c r="AF62" s="361"/>
      <c r="AG62" s="385"/>
    </row>
    <row r="63" spans="1:34" s="298" customFormat="1">
      <c r="A63" s="335" t="s">
        <v>228</v>
      </c>
      <c r="B63" s="331"/>
      <c r="C63" s="331"/>
      <c r="D63" s="332"/>
      <c r="E63" s="332"/>
      <c r="F63" s="332"/>
      <c r="G63" s="332"/>
      <c r="H63" s="339"/>
      <c r="I63" s="355"/>
      <c r="J63" s="361"/>
      <c r="K63" s="360"/>
      <c r="L63" s="361"/>
      <c r="M63" s="364"/>
      <c r="N63" s="361"/>
      <c r="O63" s="364"/>
      <c r="P63" s="361"/>
      <c r="Q63" s="364"/>
      <c r="R63" s="361"/>
      <c r="S63" s="364"/>
      <c r="T63" s="361"/>
      <c r="U63" s="364"/>
      <c r="V63" s="361"/>
      <c r="W63" s="364"/>
      <c r="X63" s="361"/>
      <c r="Y63" s="364"/>
      <c r="Z63" s="361"/>
      <c r="AA63" s="364"/>
      <c r="AB63" s="361"/>
      <c r="AC63" s="364"/>
      <c r="AD63" s="361"/>
      <c r="AE63" s="364"/>
      <c r="AF63" s="353"/>
      <c r="AG63" s="385"/>
    </row>
    <row r="64" spans="1:34" s="298" customFormat="1">
      <c r="A64" s="332" t="s">
        <v>229</v>
      </c>
      <c r="B64" s="331"/>
      <c r="C64" s="331">
        <f>SUM(J64:AF64)</f>
        <v>202020</v>
      </c>
      <c r="D64" s="332"/>
      <c r="E64" s="332"/>
      <c r="F64" s="332"/>
      <c r="G64" s="332"/>
      <c r="H64" s="339"/>
      <c r="I64" s="355"/>
      <c r="J64" s="361"/>
      <c r="K64" s="360"/>
      <c r="L64" s="361"/>
      <c r="M64" s="364"/>
      <c r="N64" s="350">
        <f>SUM(N65)</f>
        <v>9500</v>
      </c>
      <c r="O64" s="364"/>
      <c r="P64" s="361"/>
      <c r="Q64" s="364"/>
      <c r="R64" s="350">
        <f>SUM(R65)</f>
        <v>4800</v>
      </c>
      <c r="S64" s="364"/>
      <c r="T64" s="350">
        <f>SUM(T65)</f>
        <v>187720</v>
      </c>
      <c r="U64" s="364"/>
      <c r="V64" s="361"/>
      <c r="W64" s="364"/>
      <c r="X64" s="361"/>
      <c r="Y64" s="364"/>
      <c r="Z64" s="372"/>
      <c r="AA64" s="380"/>
      <c r="AB64" s="372"/>
      <c r="AC64" s="380"/>
      <c r="AD64" s="365"/>
      <c r="AE64" s="366"/>
      <c r="AF64" s="372"/>
      <c r="AG64" s="385"/>
    </row>
    <row r="65" spans="1:34" hidden="true" s="298" customFormat="1">
      <c r="A65" s="332"/>
      <c r="B65" s="331"/>
      <c r="C65" s="331"/>
      <c r="D65" s="332"/>
      <c r="E65" s="332"/>
      <c r="F65" s="332"/>
      <c r="G65" s="332"/>
      <c r="H65" s="339"/>
      <c r="I65" s="355"/>
      <c r="J65" s="361"/>
      <c r="K65" s="360"/>
      <c r="L65" s="361"/>
      <c r="M65" s="360" t="s">
        <v>230</v>
      </c>
      <c r="N65" s="361">
        <v>9500</v>
      </c>
      <c r="O65" s="364"/>
      <c r="P65" s="361"/>
      <c r="Q65" s="364" t="s">
        <v>231</v>
      </c>
      <c r="R65" s="361">
        <v>4800</v>
      </c>
      <c r="S65" s="364" t="s">
        <v>232</v>
      </c>
      <c r="T65" s="361">
        <v>187720</v>
      </c>
      <c r="U65" s="364"/>
      <c r="V65" s="361"/>
      <c r="W65" s="364"/>
      <c r="X65" s="361"/>
      <c r="Y65" s="364"/>
      <c r="Z65" s="372"/>
      <c r="AA65" s="380"/>
      <c r="AB65" s="372"/>
      <c r="AC65" s="380"/>
      <c r="AD65" s="365"/>
      <c r="AE65" s="366"/>
      <c r="AF65" s="372"/>
      <c r="AG65" s="385"/>
    </row>
    <row r="66" spans="1:34" hidden="true" s="298" customFormat="1">
      <c r="A66" s="332" t="s">
        <v>233</v>
      </c>
      <c r="B66" s="331"/>
      <c r="C66" s="331">
        <f>SUM(J66:AF66)</f>
        <v>0</v>
      </c>
      <c r="D66" s="332"/>
      <c r="E66" s="332"/>
      <c r="F66" s="332"/>
      <c r="G66" s="332"/>
      <c r="H66" s="339"/>
      <c r="I66" s="355"/>
      <c r="J66" s="361"/>
      <c r="K66" s="360"/>
      <c r="L66" s="361"/>
      <c r="M66" s="364"/>
      <c r="N66" s="361"/>
      <c r="O66" s="364"/>
      <c r="P66" s="361"/>
      <c r="Q66" s="364"/>
      <c r="R66" s="361"/>
      <c r="S66" s="364"/>
      <c r="T66" s="361"/>
      <c r="U66" s="364"/>
      <c r="V66" s="361"/>
      <c r="W66" s="364"/>
      <c r="X66" s="361"/>
      <c r="Y66" s="364"/>
      <c r="Z66" s="361"/>
      <c r="AA66" s="364"/>
      <c r="AB66" s="361"/>
      <c r="AC66" s="364"/>
      <c r="AD66" s="361"/>
      <c r="AE66" s="364"/>
      <c r="AF66" s="361"/>
      <c r="AG66" s="385"/>
    </row>
    <row r="67" spans="1:34" hidden="true" s="298" customFormat="1">
      <c r="A67" s="332" t="s">
        <v>234</v>
      </c>
      <c r="B67" s="331"/>
      <c r="C67" s="331">
        <f>SUM(J67:AF67)</f>
        <v>0</v>
      </c>
      <c r="D67" s="332"/>
      <c r="E67" s="332"/>
      <c r="F67" s="332"/>
      <c r="G67" s="332"/>
      <c r="H67" s="339"/>
      <c r="I67" s="355"/>
      <c r="J67" s="361"/>
      <c r="K67" s="360"/>
      <c r="L67" s="361"/>
      <c r="M67" s="364"/>
      <c r="N67" s="361"/>
      <c r="O67" s="364"/>
      <c r="P67" s="361"/>
      <c r="Q67" s="364"/>
      <c r="R67" s="361"/>
      <c r="S67" s="364"/>
      <c r="T67" s="361"/>
      <c r="U67" s="364"/>
      <c r="V67" s="367"/>
      <c r="W67" s="368"/>
      <c r="X67" s="361"/>
      <c r="Y67" s="364"/>
      <c r="Z67" s="361"/>
      <c r="AA67" s="364"/>
      <c r="AB67" s="367"/>
      <c r="AC67" s="368"/>
      <c r="AD67" s="361"/>
      <c r="AE67" s="364"/>
      <c r="AF67" s="403"/>
      <c r="AG67" s="385"/>
    </row>
    <row r="68" spans="1:34" hidden="true" s="298" customFormat="1">
      <c r="A68" s="332" t="s">
        <v>235</v>
      </c>
      <c r="B68" s="331"/>
      <c r="C68" s="331">
        <f>SUM(J68:AF68)</f>
        <v>0</v>
      </c>
      <c r="D68" s="332"/>
      <c r="E68" s="332"/>
      <c r="F68" s="332"/>
      <c r="G68" s="332"/>
      <c r="H68" s="339"/>
      <c r="I68" s="355"/>
      <c r="J68" s="361"/>
      <c r="K68" s="360"/>
      <c r="L68" s="361"/>
      <c r="M68" s="364"/>
      <c r="N68" s="361"/>
      <c r="O68" s="364"/>
      <c r="P68" s="361"/>
      <c r="Q68" s="364"/>
      <c r="R68" s="361"/>
      <c r="S68" s="364"/>
      <c r="T68" s="361"/>
      <c r="U68" s="364"/>
      <c r="V68" s="361"/>
      <c r="W68" s="364"/>
      <c r="X68" s="372"/>
      <c r="Y68" s="380"/>
      <c r="Z68" s="361"/>
      <c r="AA68" s="364"/>
      <c r="AB68" s="361"/>
      <c r="AC68" s="364"/>
      <c r="AD68" s="361"/>
      <c r="AE68" s="364"/>
      <c r="AF68" s="381"/>
      <c r="AG68" s="385"/>
    </row>
    <row r="69" spans="1:34" hidden="true" s="298" customFormat="1">
      <c r="A69" s="332" t="s">
        <v>236</v>
      </c>
      <c r="B69" s="331"/>
      <c r="C69" s="331"/>
      <c r="D69" s="332"/>
      <c r="E69" s="332"/>
      <c r="F69" s="332"/>
      <c r="G69" s="332"/>
      <c r="H69" s="339"/>
      <c r="I69" s="355"/>
      <c r="J69" s="361"/>
      <c r="K69" s="360"/>
      <c r="L69" s="361"/>
      <c r="M69" s="364"/>
      <c r="N69" s="361"/>
      <c r="O69" s="364"/>
      <c r="P69" s="361"/>
      <c r="Q69" s="364"/>
      <c r="R69" s="361"/>
      <c r="S69" s="364"/>
      <c r="T69" s="361"/>
      <c r="U69" s="364"/>
      <c r="V69" s="361"/>
      <c r="W69" s="364"/>
      <c r="X69" s="361"/>
      <c r="Y69" s="364"/>
      <c r="Z69" s="361"/>
      <c r="AA69" s="364"/>
      <c r="AB69" s="361"/>
      <c r="AC69" s="364"/>
      <c r="AD69" s="361"/>
      <c r="AE69" s="364"/>
      <c r="AF69" s="361"/>
      <c r="AG69" s="385"/>
    </row>
    <row r="70" spans="1:34" hidden="true" s="298" customFormat="1">
      <c r="A70" s="332" t="s">
        <v>237</v>
      </c>
      <c r="B70" s="331"/>
      <c r="C70" s="331"/>
      <c r="D70" s="332"/>
      <c r="E70" s="332"/>
      <c r="F70" s="332"/>
      <c r="G70" s="332"/>
      <c r="H70" s="339"/>
      <c r="I70" s="355"/>
      <c r="J70" s="361"/>
      <c r="K70" s="360"/>
      <c r="L70" s="361"/>
      <c r="M70" s="364"/>
      <c r="N70" s="361"/>
      <c r="O70" s="364"/>
      <c r="P70" s="361"/>
      <c r="Q70" s="364"/>
      <c r="R70" s="361"/>
      <c r="S70" s="364"/>
      <c r="T70" s="361"/>
      <c r="U70" s="364"/>
      <c r="V70" s="361"/>
      <c r="W70" s="364"/>
      <c r="X70" s="361"/>
      <c r="Y70" s="364"/>
      <c r="Z70" s="361"/>
      <c r="AA70" s="364"/>
      <c r="AB70" s="361"/>
      <c r="AC70" s="364"/>
      <c r="AD70" s="361"/>
      <c r="AE70" s="364"/>
      <c r="AF70" s="361"/>
      <c r="AG70" s="385"/>
    </row>
    <row r="71" spans="1:34" s="298" customFormat="1">
      <c r="A71" s="332" t="s">
        <v>238</v>
      </c>
      <c r="B71" s="331"/>
      <c r="C71" s="331">
        <f>SUM(J71:AF71)</f>
        <v>68000</v>
      </c>
      <c r="D71" s="332"/>
      <c r="E71" s="332"/>
      <c r="F71" s="332"/>
      <c r="G71" s="332"/>
      <c r="H71" s="339"/>
      <c r="I71" s="355"/>
      <c r="J71" s="361"/>
      <c r="K71" s="360"/>
      <c r="L71" s="361"/>
      <c r="M71" s="364"/>
      <c r="N71" s="350">
        <f>SUM(N72)</f>
        <v>68000</v>
      </c>
      <c r="O71" s="364"/>
      <c r="P71" s="361"/>
      <c r="Q71" s="364"/>
      <c r="R71" s="361"/>
      <c r="S71" s="364"/>
      <c r="T71" s="361"/>
      <c r="U71" s="364"/>
      <c r="V71" s="361"/>
      <c r="W71" s="364"/>
      <c r="X71" s="361"/>
      <c r="Y71" s="364"/>
      <c r="Z71" s="361"/>
      <c r="AA71" s="364"/>
      <c r="AB71" s="361"/>
      <c r="AC71" s="364"/>
      <c r="AD71" s="361"/>
      <c r="AE71" s="364"/>
      <c r="AF71" s="404"/>
      <c r="AG71" s="385"/>
    </row>
    <row r="72" spans="1:34" hidden="true" s="298" customFormat="1">
      <c r="A72" s="332"/>
      <c r="B72" s="331"/>
      <c r="C72" s="331"/>
      <c r="D72" s="332"/>
      <c r="E72" s="332"/>
      <c r="F72" s="332"/>
      <c r="G72" s="332"/>
      <c r="H72" s="339"/>
      <c r="I72" s="355"/>
      <c r="J72" s="361"/>
      <c r="K72" s="360"/>
      <c r="L72" s="361"/>
      <c r="M72" s="360" t="s">
        <v>239</v>
      </c>
      <c r="N72" s="361">
        <v>68000</v>
      </c>
      <c r="O72" s="364"/>
      <c r="P72" s="361"/>
      <c r="Q72" s="364"/>
      <c r="R72" s="361"/>
      <c r="S72" s="364"/>
      <c r="T72" s="361"/>
      <c r="U72" s="364"/>
      <c r="V72" s="361"/>
      <c r="W72" s="364"/>
      <c r="X72" s="361"/>
      <c r="Y72" s="364"/>
      <c r="Z72" s="361"/>
      <c r="AA72" s="364"/>
      <c r="AB72" s="361"/>
      <c r="AC72" s="364"/>
      <c r="AD72" s="361"/>
      <c r="AE72" s="364"/>
      <c r="AF72" s="404"/>
      <c r="AG72" s="385"/>
    </row>
    <row r="73" spans="1:34" s="298" customFormat="1">
      <c r="A73" s="332" t="s">
        <v>240</v>
      </c>
      <c r="B73" s="331"/>
      <c r="C73" s="331">
        <f>SUM(J73:AF73)</f>
        <v>0</v>
      </c>
      <c r="D73" s="332"/>
      <c r="E73" s="332"/>
      <c r="F73" s="332"/>
      <c r="G73" s="332"/>
      <c r="H73" s="339"/>
      <c r="I73" s="355"/>
      <c r="J73" s="361"/>
      <c r="K73" s="360"/>
      <c r="L73" s="361"/>
      <c r="M73" s="364"/>
      <c r="N73" s="361"/>
      <c r="O73" s="364"/>
      <c r="P73" s="361"/>
      <c r="Q73" s="364"/>
      <c r="R73" s="390"/>
      <c r="S73" s="391"/>
      <c r="T73" s="361"/>
      <c r="U73" s="364"/>
      <c r="V73" s="361"/>
      <c r="W73" s="364"/>
      <c r="X73" s="361"/>
      <c r="Y73" s="364"/>
      <c r="Z73" s="361"/>
      <c r="AA73" s="364"/>
      <c r="AB73" s="361"/>
      <c r="AC73" s="364"/>
      <c r="AD73" s="361"/>
      <c r="AE73" s="364"/>
      <c r="AF73" s="372"/>
      <c r="AG73" s="385"/>
    </row>
    <row r="74" spans="1:34" s="298" customFormat="1">
      <c r="A74" s="332" t="s">
        <v>241</v>
      </c>
      <c r="B74" s="331"/>
      <c r="C74" s="331">
        <f>SUM(J74:AF74)</f>
        <v>0</v>
      </c>
      <c r="D74" s="332"/>
      <c r="E74" s="332"/>
      <c r="F74" s="332"/>
      <c r="G74" s="332"/>
      <c r="H74" s="339"/>
      <c r="I74" s="355"/>
      <c r="J74" s="361"/>
      <c r="K74" s="360"/>
      <c r="L74" s="361"/>
      <c r="M74" s="364"/>
      <c r="N74" s="365"/>
      <c r="O74" s="366"/>
      <c r="P74" s="361"/>
      <c r="Q74" s="364"/>
      <c r="R74" s="361"/>
      <c r="S74" s="364"/>
      <c r="T74" s="361"/>
      <c r="U74" s="364"/>
      <c r="V74" s="361"/>
      <c r="W74" s="364"/>
      <c r="X74" s="361"/>
      <c r="Y74" s="364"/>
      <c r="Z74" s="361"/>
      <c r="AA74" s="364"/>
      <c r="AB74" s="361"/>
      <c r="AC74" s="364"/>
      <c r="AD74" s="372"/>
      <c r="AE74" s="380"/>
      <c r="AF74" s="381"/>
      <c r="AG74" s="385"/>
    </row>
    <row r="75" spans="1:34" hidden="true" s="298" customFormat="1">
      <c r="A75" s="332" t="s">
        <v>242</v>
      </c>
      <c r="B75" s="331"/>
      <c r="C75" s="331">
        <f>SUM(J75:AF75)</f>
        <v>0</v>
      </c>
      <c r="D75" s="332"/>
      <c r="E75" s="332"/>
      <c r="F75" s="332"/>
      <c r="G75" s="332"/>
      <c r="H75" s="339"/>
      <c r="I75" s="355"/>
      <c r="J75" s="361"/>
      <c r="K75" s="360"/>
      <c r="L75" s="361"/>
      <c r="M75" s="364"/>
      <c r="N75" s="361"/>
      <c r="O75" s="364"/>
      <c r="P75" s="361"/>
      <c r="Q75" s="364"/>
      <c r="R75" s="361"/>
      <c r="S75" s="364"/>
      <c r="T75" s="361"/>
      <c r="U75" s="364"/>
      <c r="V75" s="361"/>
      <c r="W75" s="364"/>
      <c r="X75" s="361"/>
      <c r="Y75" s="364"/>
      <c r="Z75" s="361"/>
      <c r="AA75" s="364"/>
      <c r="AB75" s="361"/>
      <c r="AC75" s="364"/>
      <c r="AD75" s="361"/>
      <c r="AE75" s="364"/>
      <c r="AF75" s="381"/>
      <c r="AG75" s="385"/>
    </row>
    <row r="76" spans="1:34" hidden="true" s="298" customFormat="1">
      <c r="A76" s="332" t="s">
        <v>243</v>
      </c>
      <c r="B76" s="331"/>
      <c r="C76" s="331">
        <f>SUM(J76:AF76)</f>
        <v>0</v>
      </c>
      <c r="D76" s="332"/>
      <c r="E76" s="332"/>
      <c r="F76" s="332"/>
      <c r="G76" s="332"/>
      <c r="H76" s="339"/>
      <c r="I76" s="355"/>
      <c r="J76" s="361"/>
      <c r="K76" s="360"/>
      <c r="L76" s="361"/>
      <c r="M76" s="364"/>
      <c r="N76" s="361"/>
      <c r="O76" s="364"/>
      <c r="P76" s="361"/>
      <c r="Q76" s="364"/>
      <c r="R76" s="361"/>
      <c r="S76" s="364"/>
      <c r="T76" s="361"/>
      <c r="U76" s="364"/>
      <c r="V76" s="361"/>
      <c r="W76" s="364"/>
      <c r="X76" s="361"/>
      <c r="Y76" s="364"/>
      <c r="Z76" s="361"/>
      <c r="AA76" s="364"/>
      <c r="AB76" s="361"/>
      <c r="AC76" s="364"/>
      <c r="AD76" s="361"/>
      <c r="AE76" s="364"/>
      <c r="AF76" s="365"/>
      <c r="AG76" s="385"/>
    </row>
    <row r="77" spans="1:34" hidden="true" s="298" customFormat="1">
      <c r="A77" s="332" t="s">
        <v>244</v>
      </c>
      <c r="B77" s="331"/>
      <c r="C77" s="331">
        <f>SUM(J77:AF77)</f>
        <v>0</v>
      </c>
      <c r="D77" s="332"/>
      <c r="E77" s="332"/>
      <c r="F77" s="332"/>
      <c r="G77" s="332"/>
      <c r="H77" s="339"/>
      <c r="I77" s="355"/>
      <c r="J77" s="361"/>
      <c r="K77" s="360"/>
      <c r="L77" s="361"/>
      <c r="M77" s="364"/>
      <c r="N77" s="361"/>
      <c r="O77" s="364"/>
      <c r="P77" s="361"/>
      <c r="Q77" s="364"/>
      <c r="R77" s="361"/>
      <c r="S77" s="364"/>
      <c r="T77" s="361"/>
      <c r="U77" s="364"/>
      <c r="V77" s="361"/>
      <c r="W77" s="364"/>
      <c r="X77" s="361"/>
      <c r="Y77" s="364"/>
      <c r="Z77" s="361"/>
      <c r="AA77" s="364"/>
      <c r="AB77" s="361"/>
      <c r="AC77" s="364"/>
      <c r="AD77" s="361"/>
      <c r="AE77" s="364"/>
      <c r="AF77" s="365"/>
      <c r="AG77" s="385"/>
    </row>
    <row r="78" spans="1:34" hidden="true" s="298" customFormat="1">
      <c r="A78" s="332" t="s">
        <v>245</v>
      </c>
      <c r="B78" s="331"/>
      <c r="C78" s="331">
        <f>SUM(J78:AF78)</f>
        <v>0</v>
      </c>
      <c r="D78" s="332"/>
      <c r="E78" s="332"/>
      <c r="F78" s="332"/>
      <c r="G78" s="332"/>
      <c r="H78" s="339" t="s">
        <v>246</v>
      </c>
      <c r="I78" s="355"/>
      <c r="J78" s="361"/>
      <c r="K78" s="360"/>
      <c r="L78" s="361"/>
      <c r="M78" s="364"/>
      <c r="N78" s="361"/>
      <c r="O78" s="364"/>
      <c r="P78" s="361"/>
      <c r="Q78" s="364"/>
      <c r="R78" s="361"/>
      <c r="S78" s="364"/>
      <c r="T78" s="361"/>
      <c r="U78" s="364"/>
      <c r="V78" s="361"/>
      <c r="W78" s="364"/>
      <c r="X78" s="361"/>
      <c r="Y78" s="364"/>
      <c r="Z78" s="361"/>
      <c r="AA78" s="364"/>
      <c r="AB78" s="361"/>
      <c r="AC78" s="364"/>
      <c r="AD78" s="361"/>
      <c r="AE78" s="364"/>
      <c r="AF78" s="365"/>
      <c r="AG78" s="385"/>
    </row>
    <row r="79" spans="1:34" hidden="true" s="298" customFormat="1">
      <c r="A79" s="332" t="s">
        <v>247</v>
      </c>
      <c r="B79" s="331"/>
      <c r="C79" s="331">
        <f>SUM(J79:AF79)</f>
        <v>0</v>
      </c>
      <c r="D79" s="332"/>
      <c r="E79" s="332"/>
      <c r="F79" s="332"/>
      <c r="G79" s="332"/>
      <c r="H79" s="339"/>
      <c r="I79" s="355"/>
      <c r="J79" s="361"/>
      <c r="K79" s="360"/>
      <c r="L79" s="361"/>
      <c r="M79" s="364"/>
      <c r="N79" s="361"/>
      <c r="O79" s="364"/>
      <c r="P79" s="361"/>
      <c r="Q79" s="364"/>
      <c r="R79" s="353"/>
      <c r="S79" s="355"/>
      <c r="T79" s="361"/>
      <c r="U79" s="364"/>
      <c r="V79" s="361"/>
      <c r="W79" s="364"/>
      <c r="X79" s="361"/>
      <c r="Y79" s="364"/>
      <c r="Z79" s="361"/>
      <c r="AA79" s="364"/>
      <c r="AB79" s="361"/>
      <c r="AC79" s="364"/>
      <c r="AD79" s="361"/>
      <c r="AE79" s="364"/>
      <c r="AF79" s="365"/>
      <c r="AG79" s="385"/>
    </row>
    <row r="80" spans="1:34" hidden="true" s="298" customFormat="1">
      <c r="A80" s="332" t="s">
        <v>248</v>
      </c>
      <c r="B80" s="331"/>
      <c r="C80" s="331">
        <f>SUM(J80:AF80)</f>
        <v>0</v>
      </c>
      <c r="D80" s="332"/>
      <c r="E80" s="332"/>
      <c r="F80" s="332"/>
      <c r="G80" s="332"/>
      <c r="H80" s="339"/>
      <c r="I80" s="355"/>
      <c r="J80" s="361"/>
      <c r="K80" s="360"/>
      <c r="L80" s="361"/>
      <c r="M80" s="364"/>
      <c r="N80" s="361"/>
      <c r="O80" s="364"/>
      <c r="P80" s="361"/>
      <c r="Q80" s="364"/>
      <c r="R80" s="353"/>
      <c r="S80" s="355"/>
      <c r="T80" s="361"/>
      <c r="U80" s="364"/>
      <c r="V80" s="361"/>
      <c r="W80" s="364"/>
      <c r="X80" s="361"/>
      <c r="Y80" s="364"/>
      <c r="Z80" s="361"/>
      <c r="AA80" s="364"/>
      <c r="AB80" s="361"/>
      <c r="AC80" s="364"/>
      <c r="AD80" s="361"/>
      <c r="AE80" s="364"/>
      <c r="AF80" s="365"/>
      <c r="AG80" s="385"/>
    </row>
    <row r="81" spans="1:34" s="298" customFormat="1">
      <c r="A81" s="335" t="s">
        <v>249</v>
      </c>
      <c r="B81" s="331"/>
      <c r="C81" s="331"/>
      <c r="D81" s="332"/>
      <c r="E81" s="332"/>
      <c r="F81" s="332"/>
      <c r="G81" s="332"/>
      <c r="H81" s="339"/>
      <c r="I81" s="355"/>
      <c r="J81" s="361"/>
      <c r="K81" s="360"/>
      <c r="L81" s="361"/>
      <c r="M81" s="364"/>
      <c r="N81" s="361"/>
      <c r="O81" s="364"/>
      <c r="P81" s="361"/>
      <c r="Q81" s="364"/>
      <c r="R81" s="361"/>
      <c r="S81" s="364"/>
      <c r="T81" s="361"/>
      <c r="U81" s="364"/>
      <c r="V81" s="361"/>
      <c r="W81" s="364"/>
      <c r="X81" s="361"/>
      <c r="Y81" s="364"/>
      <c r="Z81" s="361"/>
      <c r="AA81" s="364"/>
      <c r="AB81" s="361"/>
      <c r="AC81" s="364"/>
      <c r="AD81" s="361"/>
      <c r="AE81" s="364"/>
      <c r="AF81" s="361"/>
      <c r="AG81" s="385"/>
    </row>
    <row r="82" spans="1:34" s="298" customFormat="1">
      <c r="A82" s="332" t="s">
        <v>250</v>
      </c>
      <c r="B82" s="331">
        <f>SUM(J82:AF82)</f>
        <v>0</v>
      </c>
      <c r="C82" s="331"/>
      <c r="D82" s="332"/>
      <c r="E82" s="332"/>
      <c r="F82" s="332"/>
      <c r="G82" s="332"/>
      <c r="H82" s="339"/>
      <c r="I82" s="355"/>
      <c r="J82" s="361"/>
      <c r="K82" s="360"/>
      <c r="L82" s="361"/>
      <c r="M82" s="364"/>
      <c r="N82" s="390"/>
      <c r="O82" s="391"/>
      <c r="P82" s="353"/>
      <c r="Q82" s="355"/>
      <c r="R82" s="361"/>
      <c r="S82" s="364"/>
      <c r="T82" s="390"/>
      <c r="U82" s="391"/>
      <c r="V82" s="361"/>
      <c r="W82" s="364"/>
      <c r="X82" s="350"/>
      <c r="Y82" s="351"/>
      <c r="Z82" s="361"/>
      <c r="AA82" s="364"/>
      <c r="AB82" s="367"/>
      <c r="AC82" s="368"/>
      <c r="AD82" s="372"/>
      <c r="AE82" s="380"/>
      <c r="AF82" s="361"/>
      <c r="AG82" s="385"/>
    </row>
    <row r="83" spans="1:34" customHeight="1" ht="12.75" s="298" customFormat="1">
      <c r="A83" s="332" t="s">
        <v>251</v>
      </c>
      <c r="B83" s="331"/>
      <c r="C83" s="331">
        <f>SUM(J83:AF83)</f>
        <v>0</v>
      </c>
      <c r="D83" s="332"/>
      <c r="E83" s="332"/>
      <c r="F83" s="332"/>
      <c r="G83" s="332"/>
      <c r="H83" s="339"/>
      <c r="I83" s="355"/>
      <c r="J83" s="361"/>
      <c r="K83" s="360"/>
      <c r="L83" s="361"/>
      <c r="M83" s="364"/>
      <c r="N83" s="361"/>
      <c r="O83" s="364"/>
      <c r="P83" s="361"/>
      <c r="Q83" s="364"/>
      <c r="R83" s="365"/>
      <c r="S83" s="366"/>
      <c r="T83" s="395"/>
      <c r="U83" s="352"/>
      <c r="V83" s="396"/>
      <c r="W83" s="397"/>
      <c r="X83" s="361"/>
      <c r="Y83" s="364"/>
      <c r="Z83" s="361"/>
      <c r="AA83" s="364"/>
      <c r="AB83" s="361"/>
      <c r="AC83" s="364"/>
      <c r="AD83" s="361"/>
      <c r="AE83" s="364"/>
      <c r="AF83" s="365"/>
      <c r="AG83" s="385"/>
    </row>
    <row r="84" spans="1:34" hidden="true" s="298" customFormat="1">
      <c r="A84" s="332" t="s">
        <v>252</v>
      </c>
      <c r="B84" s="331"/>
      <c r="C84" s="331"/>
      <c r="D84" s="332"/>
      <c r="E84" s="332"/>
      <c r="F84" s="332"/>
      <c r="G84" s="332"/>
      <c r="H84" s="339"/>
      <c r="I84" s="355"/>
      <c r="J84" s="361"/>
      <c r="K84" s="360"/>
      <c r="L84" s="361"/>
      <c r="M84" s="364"/>
      <c r="N84" s="361"/>
      <c r="O84" s="364"/>
      <c r="P84" s="392"/>
      <c r="Q84" s="398"/>
      <c r="R84" s="361"/>
      <c r="S84" s="364"/>
      <c r="T84" s="390"/>
      <c r="U84" s="391"/>
      <c r="V84" s="361"/>
      <c r="W84" s="364"/>
      <c r="X84" s="361"/>
      <c r="Y84" s="364"/>
      <c r="Z84" s="361"/>
      <c r="AA84" s="364"/>
      <c r="AB84" s="361"/>
      <c r="AC84" s="364"/>
      <c r="AD84" s="361"/>
      <c r="AE84" s="364"/>
      <c r="AF84" s="353"/>
      <c r="AG84" s="385"/>
    </row>
    <row r="85" spans="1:34" s="298" customFormat="1">
      <c r="A85" s="332" t="s">
        <v>253</v>
      </c>
      <c r="B85" s="331"/>
      <c r="C85" s="331">
        <f>SUM(J85:AF85)</f>
        <v>0</v>
      </c>
      <c r="D85" s="332"/>
      <c r="E85" s="332"/>
      <c r="F85" s="332"/>
      <c r="G85" s="332"/>
      <c r="H85" s="339"/>
      <c r="I85" s="355"/>
      <c r="J85" s="361"/>
      <c r="K85" s="360"/>
      <c r="L85" s="361"/>
      <c r="M85" s="364"/>
      <c r="N85" s="361"/>
      <c r="O85" s="364"/>
      <c r="P85" s="361"/>
      <c r="Q85" s="364"/>
      <c r="R85" s="361"/>
      <c r="S85" s="364"/>
      <c r="T85" s="361"/>
      <c r="U85" s="364"/>
      <c r="V85" s="361"/>
      <c r="W85" s="364"/>
      <c r="X85" s="361"/>
      <c r="Y85" s="364"/>
      <c r="Z85" s="361"/>
      <c r="AA85" s="364"/>
      <c r="AB85" s="361"/>
      <c r="AC85" s="364"/>
      <c r="AD85" s="361"/>
      <c r="AE85" s="364"/>
      <c r="AF85" s="372"/>
      <c r="AG85" s="385"/>
    </row>
    <row r="86" spans="1:34" customHeight="1" ht="14.25" hidden="true" s="298" customFormat="1">
      <c r="A86" s="332" t="s">
        <v>254</v>
      </c>
      <c r="B86" s="331"/>
      <c r="C86" s="331">
        <f>SUM(J86:AF86)</f>
        <v>0</v>
      </c>
      <c r="D86" s="332"/>
      <c r="E86" s="332"/>
      <c r="F86" s="332"/>
      <c r="G86" s="332"/>
      <c r="H86" s="339"/>
      <c r="I86" s="355"/>
      <c r="J86" s="361"/>
      <c r="K86" s="360"/>
      <c r="L86" s="361"/>
      <c r="M86" s="364"/>
      <c r="N86" s="361"/>
      <c r="O86" s="364"/>
      <c r="P86" s="361"/>
      <c r="Q86" s="364"/>
      <c r="R86" s="361"/>
      <c r="S86" s="364"/>
      <c r="T86" s="361"/>
      <c r="U86" s="364"/>
      <c r="V86" s="361"/>
      <c r="W86" s="364"/>
      <c r="X86" s="361"/>
      <c r="Y86" s="364"/>
      <c r="Z86" s="361"/>
      <c r="AA86" s="364"/>
      <c r="AB86" s="361"/>
      <c r="AC86" s="364"/>
      <c r="AD86" s="361"/>
      <c r="AE86" s="364"/>
      <c r="AF86" s="372"/>
      <c r="AG86" s="385"/>
    </row>
    <row r="87" spans="1:34" hidden="true" s="298" customFormat="1">
      <c r="A87" s="332" t="s">
        <v>255</v>
      </c>
      <c r="B87" s="331"/>
      <c r="C87" s="331">
        <f>SUM(J87:AF87)</f>
        <v>0</v>
      </c>
      <c r="D87" s="332"/>
      <c r="E87" s="332"/>
      <c r="F87" s="332"/>
      <c r="G87" s="332"/>
      <c r="H87" s="339"/>
      <c r="I87" s="355"/>
      <c r="J87" s="361"/>
      <c r="K87" s="360"/>
      <c r="L87" s="361"/>
      <c r="M87" s="364"/>
      <c r="N87" s="365"/>
      <c r="O87" s="366"/>
      <c r="P87" s="361"/>
      <c r="Q87" s="364"/>
      <c r="R87" s="361"/>
      <c r="S87" s="364"/>
      <c r="T87" s="365"/>
      <c r="U87" s="366"/>
      <c r="V87" s="361"/>
      <c r="W87" s="364"/>
      <c r="X87" s="361"/>
      <c r="Y87" s="364"/>
      <c r="Z87" s="361"/>
      <c r="AA87" s="364"/>
      <c r="AB87" s="361"/>
      <c r="AC87" s="364"/>
      <c r="AD87" s="361"/>
      <c r="AE87" s="364"/>
      <c r="AF87" s="361"/>
      <c r="AG87" s="385"/>
    </row>
    <row r="88" spans="1:34" hidden="true" s="298" customFormat="1">
      <c r="A88" s="332" t="s">
        <v>256</v>
      </c>
      <c r="B88" s="331"/>
      <c r="C88" s="331">
        <f>SUM(J88:AF88)</f>
        <v>0</v>
      </c>
      <c r="D88" s="332"/>
      <c r="E88" s="332"/>
      <c r="F88" s="332"/>
      <c r="G88" s="332"/>
      <c r="H88" s="339"/>
      <c r="I88" s="355"/>
      <c r="J88" s="361"/>
      <c r="K88" s="360"/>
      <c r="L88" s="361"/>
      <c r="M88" s="364"/>
      <c r="N88" s="361"/>
      <c r="O88" s="364"/>
      <c r="P88" s="361"/>
      <c r="Q88" s="364"/>
      <c r="R88" s="361"/>
      <c r="S88" s="364"/>
      <c r="T88" s="361"/>
      <c r="U88" s="364"/>
      <c r="V88" s="367"/>
      <c r="W88" s="368"/>
      <c r="X88" s="353"/>
      <c r="Y88" s="355"/>
      <c r="Z88" s="361"/>
      <c r="AA88" s="364"/>
      <c r="AB88" s="361"/>
      <c r="AC88" s="364"/>
      <c r="AD88" s="405"/>
      <c r="AE88" s="406"/>
      <c r="AF88" s="361"/>
      <c r="AG88" s="385"/>
    </row>
    <row r="89" spans="1:34" customHeight="1" ht="14.25" hidden="true" s="298" customFormat="1">
      <c r="A89" s="332" t="s">
        <v>257</v>
      </c>
      <c r="B89" s="331"/>
      <c r="C89" s="331">
        <f>SUM(J89:AF89)</f>
        <v>0</v>
      </c>
      <c r="D89" s="332"/>
      <c r="E89" s="332"/>
      <c r="F89" s="332"/>
      <c r="G89" s="332"/>
      <c r="H89" s="339"/>
      <c r="I89" s="355"/>
      <c r="J89" s="361"/>
      <c r="K89" s="360"/>
      <c r="L89" s="361"/>
      <c r="M89" s="364"/>
      <c r="N89" s="361"/>
      <c r="O89" s="364"/>
      <c r="P89" s="361"/>
      <c r="Q89" s="364"/>
      <c r="R89" s="361"/>
      <c r="S89" s="364"/>
      <c r="T89" s="361"/>
      <c r="U89" s="364"/>
      <c r="V89" s="399"/>
      <c r="W89" s="400"/>
      <c r="X89" s="399"/>
      <c r="Y89" s="400"/>
      <c r="Z89" s="372"/>
      <c r="AA89" s="380"/>
      <c r="AB89" s="361"/>
      <c r="AC89" s="364"/>
      <c r="AD89" s="361"/>
      <c r="AE89" s="364"/>
      <c r="AF89" s="372"/>
      <c r="AG89" s="385"/>
    </row>
    <row r="90" spans="1:34" customHeight="1" ht="13.5" s="298" customFormat="1">
      <c r="A90" s="332" t="s">
        <v>258</v>
      </c>
      <c r="B90" s="331"/>
      <c r="C90" s="331">
        <f>SUM(J90:AF90)</f>
        <v>10000</v>
      </c>
      <c r="D90" s="332"/>
      <c r="E90" s="332"/>
      <c r="F90" s="332"/>
      <c r="G90" s="332"/>
      <c r="H90" s="339"/>
      <c r="I90" s="355"/>
      <c r="J90" s="361"/>
      <c r="K90" s="360"/>
      <c r="L90" s="361"/>
      <c r="M90" s="364"/>
      <c r="N90" s="361"/>
      <c r="O90" s="364"/>
      <c r="P90" s="361"/>
      <c r="Q90" s="364"/>
      <c r="R90" s="361"/>
      <c r="S90" s="364"/>
      <c r="T90" s="350">
        <f>SUM(T91)</f>
        <v>10000</v>
      </c>
      <c r="U90" s="364"/>
      <c r="V90" s="361"/>
      <c r="W90" s="364"/>
      <c r="X90" s="361"/>
      <c r="Y90" s="364"/>
      <c r="Z90" s="361"/>
      <c r="AA90" s="364"/>
      <c r="AB90" s="361"/>
      <c r="AC90" s="364"/>
      <c r="AD90" s="361"/>
      <c r="AE90" s="364"/>
      <c r="AF90" s="372"/>
      <c r="AG90" s="385"/>
    </row>
    <row r="91" spans="1:34" customHeight="1" ht="13.5" hidden="true" s="298" customFormat="1">
      <c r="A91" s="332"/>
      <c r="B91" s="331"/>
      <c r="C91" s="331"/>
      <c r="D91" s="332"/>
      <c r="E91" s="332"/>
      <c r="F91" s="332"/>
      <c r="G91" s="332"/>
      <c r="H91" s="339"/>
      <c r="I91" s="355"/>
      <c r="J91" s="361"/>
      <c r="K91" s="360"/>
      <c r="L91" s="361"/>
      <c r="M91" s="364"/>
      <c r="N91" s="361"/>
      <c r="O91" s="364"/>
      <c r="P91" s="361"/>
      <c r="Q91" s="364"/>
      <c r="R91" s="361"/>
      <c r="S91" s="364" t="s">
        <v>259</v>
      </c>
      <c r="T91" s="361">
        <v>10000</v>
      </c>
      <c r="U91" s="364"/>
      <c r="V91" s="361"/>
      <c r="W91" s="364"/>
      <c r="X91" s="361"/>
      <c r="Y91" s="364"/>
      <c r="Z91" s="361"/>
      <c r="AA91" s="364"/>
      <c r="AB91" s="361"/>
      <c r="AC91" s="364"/>
      <c r="AD91" s="361"/>
      <c r="AE91" s="364"/>
      <c r="AF91" s="372"/>
      <c r="AG91" s="385"/>
    </row>
    <row r="92" spans="1:34" s="298" customFormat="1">
      <c r="A92" s="335" t="s">
        <v>260</v>
      </c>
      <c r="B92" s="336">
        <f>SUM(B82:B90)</f>
        <v>0</v>
      </c>
      <c r="C92" s="336">
        <f>SUM(C33:C90)</f>
        <v>2268301.9</v>
      </c>
      <c r="D92" s="333"/>
      <c r="E92" s="333"/>
      <c r="F92" s="337"/>
      <c r="G92" s="333"/>
      <c r="H92" s="339"/>
      <c r="I92" s="355"/>
      <c r="J92" s="361"/>
      <c r="K92" s="360"/>
      <c r="L92" s="361"/>
      <c r="M92" s="364"/>
      <c r="N92" s="361"/>
      <c r="O92" s="364"/>
      <c r="P92" s="361"/>
      <c r="Q92" s="364"/>
      <c r="R92" s="353"/>
      <c r="S92" s="355"/>
      <c r="T92" s="361"/>
      <c r="U92" s="364"/>
      <c r="V92" s="361"/>
      <c r="W92" s="364"/>
      <c r="X92" s="361"/>
      <c r="Y92" s="364"/>
      <c r="Z92" s="361"/>
      <c r="AA92" s="364"/>
      <c r="AB92" s="361"/>
      <c r="AC92" s="364"/>
      <c r="AD92" s="361"/>
      <c r="AE92" s="364"/>
      <c r="AF92" s="353"/>
      <c r="AG92" s="385"/>
    </row>
    <row r="93" spans="1:34" s="298" customFormat="1">
      <c r="A93" s="335" t="s">
        <v>261</v>
      </c>
      <c r="B93" s="336">
        <f>+B30-B92</f>
        <v>11311184.72</v>
      </c>
      <c r="C93" s="336">
        <f>+C30-C92</f>
        <v>121844524.05</v>
      </c>
      <c r="D93" s="335"/>
      <c r="E93" s="335"/>
      <c r="F93" s="337"/>
      <c r="G93" s="337">
        <f>+G30-C92-B92</f>
        <v>133155708.77</v>
      </c>
      <c r="H93" s="338"/>
      <c r="I93" s="356"/>
      <c r="J93" s="361"/>
      <c r="K93" s="360"/>
      <c r="L93" s="361"/>
      <c r="M93" s="364"/>
      <c r="N93" s="361"/>
      <c r="O93" s="364"/>
      <c r="P93" s="361"/>
      <c r="Q93" s="364"/>
      <c r="R93" s="361"/>
      <c r="S93" s="364"/>
      <c r="T93" s="361"/>
      <c r="U93" s="364"/>
      <c r="V93" s="361"/>
      <c r="W93" s="364"/>
      <c r="X93" s="361"/>
      <c r="Y93" s="364"/>
      <c r="Z93" s="361"/>
      <c r="AA93" s="364"/>
      <c r="AB93" s="361"/>
      <c r="AC93" s="364"/>
      <c r="AD93" s="361"/>
      <c r="AE93" s="364"/>
      <c r="AF93" s="361"/>
      <c r="AG93" s="385"/>
    </row>
    <row r="94" spans="1:34" customHeight="1" ht="7.5" s="299" customFormat="1">
      <c r="A94" s="386"/>
      <c r="B94" s="387"/>
      <c r="C94" s="387"/>
      <c r="D94" s="386"/>
      <c r="E94" s="386"/>
      <c r="F94" s="388"/>
      <c r="G94" s="388"/>
      <c r="H94" s="388"/>
      <c r="I94" s="393"/>
      <c r="J94" s="307"/>
      <c r="K94" s="394"/>
      <c r="L94" s="307"/>
      <c r="M94" s="308"/>
      <c r="N94" s="307"/>
      <c r="O94" s="308"/>
      <c r="P94" s="307"/>
      <c r="Q94" s="308"/>
      <c r="R94" s="307"/>
      <c r="S94" s="308"/>
      <c r="T94" s="307"/>
      <c r="U94" s="308"/>
      <c r="V94" s="307"/>
      <c r="W94" s="308"/>
      <c r="X94" s="307"/>
      <c r="Y94" s="308"/>
      <c r="Z94" s="307"/>
      <c r="AA94" s="308"/>
      <c r="AB94" s="307"/>
      <c r="AC94" s="308"/>
      <c r="AD94" s="307"/>
      <c r="AE94" s="308"/>
      <c r="AF94" s="307"/>
      <c r="AG94" s="407"/>
    </row>
    <row r="95" spans="1:34" customHeight="1" ht="14.25" s="299" customFormat="1">
      <c r="A95" s="386" t="s">
        <v>57</v>
      </c>
      <c r="B95" s="387"/>
      <c r="C95" s="387"/>
      <c r="D95" s="386"/>
      <c r="E95" s="386"/>
      <c r="F95" s="388"/>
      <c r="G95" s="388"/>
      <c r="H95" s="388"/>
      <c r="I95" s="393"/>
      <c r="J95" s="307"/>
      <c r="K95" s="394"/>
      <c r="L95" s="307"/>
      <c r="M95" s="308"/>
      <c r="N95" s="307"/>
      <c r="O95" s="308"/>
      <c r="P95" s="307"/>
      <c r="Q95" s="308"/>
      <c r="R95" s="307"/>
      <c r="S95" s="308"/>
      <c r="T95" s="307"/>
      <c r="U95" s="308"/>
      <c r="V95" s="307"/>
      <c r="W95" s="308"/>
      <c r="X95" s="307"/>
      <c r="Y95" s="308"/>
      <c r="Z95" s="307"/>
      <c r="AA95" s="308"/>
      <c r="AB95" s="307"/>
      <c r="AC95" s="308"/>
      <c r="AD95" s="307"/>
      <c r="AE95" s="308"/>
      <c r="AF95" s="307"/>
      <c r="AG95" s="407"/>
    </row>
    <row r="96" spans="1:34">
      <c r="B96" s="300"/>
      <c r="T96" s="401"/>
      <c r="U96" s="402"/>
    </row>
    <row r="97" spans="1:34">
      <c r="A97" s="389" t="s">
        <v>101</v>
      </c>
      <c r="B97" s="389" t="s">
        <v>101</v>
      </c>
      <c r="C97" s="389"/>
      <c r="D97" s="389"/>
      <c r="T97" s="401"/>
      <c r="U97" s="402"/>
    </row>
    <row r="98" spans="1:34">
      <c r="A98" s="312" t="s">
        <v>262</v>
      </c>
      <c r="B98" s="312" t="s">
        <v>102</v>
      </c>
      <c r="C98" s="312"/>
      <c r="D98" s="312"/>
      <c r="E98" s="312" t="s">
        <v>59</v>
      </c>
      <c r="F98" s="312"/>
      <c r="G98" s="312"/>
      <c r="H98" s="312"/>
      <c r="I98" s="341"/>
    </row>
    <row r="99" spans="1:34">
      <c r="A99" s="389" t="s">
        <v>263</v>
      </c>
      <c r="B99" s="389" t="s">
        <v>103</v>
      </c>
      <c r="C99" s="389"/>
      <c r="D99" s="389"/>
      <c r="E99" s="389" t="s">
        <v>61</v>
      </c>
      <c r="F99" s="389"/>
      <c r="G99" s="389"/>
      <c r="H99" s="389"/>
      <c r="I99" s="304"/>
    </row>
    <row r="100" spans="1:34">
      <c r="F100" s="296"/>
    </row>
    <row r="105" spans="1:34">
      <c r="D105" s="29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4:G4"/>
    <mergeCell ref="B97:D97"/>
    <mergeCell ref="B98:D98"/>
    <mergeCell ref="E98:G98"/>
    <mergeCell ref="B99:D99"/>
    <mergeCell ref="E99:G99"/>
    <mergeCell ref="A10:A12"/>
    <mergeCell ref="B10:B12"/>
    <mergeCell ref="C10:C12"/>
    <mergeCell ref="D10:D12"/>
    <mergeCell ref="E10:E12"/>
    <mergeCell ref="F10:F12"/>
    <mergeCell ref="G10:G12"/>
  </mergeCells>
  <printOptions gridLines="false" gridLinesSet="true" horizontalCentered="true"/>
  <pageMargins left="0.2" right="0.2" top="0.4" bottom="0.5" header="0.3" footer="0.3"/>
  <pageSetup paperSize="1" orientation="landscape" scale="91"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E12" sqref="E12"/>
    </sheetView>
  </sheetViews>
  <sheetFormatPr defaultRowHeight="14.4" defaultColWidth="9" outlineLevelRow="0" outlineLevelCol="0"/>
  <cols>
    <col min="1" max="1" width="26.712962962963" customWidth="true" style="0"/>
    <col min="2" max="2" width="20.712962962963" customWidth="true" style="0"/>
    <col min="3" max="3" width="20.712962962963" customWidth="true" style="0"/>
    <col min="4" max="4" width="20.712962962963" customWidth="true" style="0"/>
    <col min="5" max="5" width="20.712962962963" customWidth="true" style="0"/>
    <col min="6" max="6" width="20.712962962963" customWidth="true" style="0"/>
    <col min="7" max="7" width="20.712962962963" customWidth="true" style="0"/>
    <col min="8" max="8" width="20.712962962963" customWidth="true" style="0"/>
    <col min="9" max="9" width="20.712962962963" customWidth="true" style="0"/>
  </cols>
  <sheetData>
    <row r="1" spans="1:22">
      <c r="A1" s="210" t="s">
        <v>264</v>
      </c>
      <c r="B1" s="211"/>
      <c r="C1" s="211"/>
      <c r="D1" s="211"/>
      <c r="E1" s="211"/>
    </row>
    <row r="2" spans="1:22">
      <c r="A2" s="212"/>
      <c r="B2" s="212"/>
      <c r="C2" s="212"/>
      <c r="D2" s="212"/>
      <c r="E2" s="212"/>
    </row>
    <row r="3" spans="1:22">
      <c r="A3" s="213" t="s">
        <v>265</v>
      </c>
      <c r="B3" s="214"/>
      <c r="C3" s="214"/>
      <c r="D3" s="214"/>
      <c r="E3" s="214"/>
      <c r="F3" s="214"/>
      <c r="G3" s="214"/>
      <c r="H3" s="214"/>
      <c r="I3" s="286"/>
    </row>
    <row r="4" spans="1:22">
      <c r="A4" s="215"/>
      <c r="B4" s="216"/>
      <c r="C4" s="216"/>
      <c r="D4" s="216"/>
      <c r="E4" s="216"/>
      <c r="F4" s="216"/>
      <c r="G4" s="216"/>
      <c r="H4" s="216"/>
      <c r="I4" s="287"/>
    </row>
    <row r="5" spans="1:22">
      <c r="A5" s="217" t="s">
        <v>266</v>
      </c>
      <c r="B5" s="218">
        <v>1</v>
      </c>
      <c r="C5" s="219"/>
      <c r="D5" s="219" t="s">
        <v>4</v>
      </c>
      <c r="E5" s="218">
        <v>2023</v>
      </c>
      <c r="I5" s="288"/>
    </row>
    <row r="6" spans="1:22">
      <c r="A6" s="220" t="s">
        <v>5</v>
      </c>
      <c r="B6" s="221" t="s">
        <v>6</v>
      </c>
      <c r="C6" s="222"/>
      <c r="D6" s="223" t="s">
        <v>7</v>
      </c>
      <c r="E6" s="224">
        <v>3</v>
      </c>
      <c r="I6" s="288"/>
    </row>
    <row r="7" spans="1:22">
      <c r="A7" s="220" t="s">
        <v>267</v>
      </c>
      <c r="B7" s="225" t="s">
        <v>268</v>
      </c>
      <c r="I7" s="288"/>
    </row>
    <row r="8" spans="1:22">
      <c r="A8" s="220"/>
      <c r="I8" s="288"/>
    </row>
    <row r="9" spans="1:22" customHeight="1" ht="14.45" s="207" customFormat="1">
      <c r="A9" s="226" t="s">
        <v>269</v>
      </c>
      <c r="B9" s="226" t="s">
        <v>270</v>
      </c>
      <c r="C9" s="226" t="s">
        <v>271</v>
      </c>
      <c r="D9" s="226" t="s">
        <v>272</v>
      </c>
      <c r="E9" s="226" t="s">
        <v>273</v>
      </c>
      <c r="F9" s="227" t="s">
        <v>274</v>
      </c>
      <c r="G9" s="228"/>
      <c r="H9" s="229" t="s">
        <v>275</v>
      </c>
      <c r="I9" s="229" t="s">
        <v>276</v>
      </c>
    </row>
    <row r="10" spans="1:22" customHeight="1" ht="28.9" s="207" customFormat="1">
      <c r="A10" s="226"/>
      <c r="B10" s="230"/>
      <c r="C10" s="230"/>
      <c r="D10" s="226"/>
      <c r="E10" s="226"/>
      <c r="F10" s="226" t="s">
        <v>277</v>
      </c>
      <c r="G10" s="226" t="s">
        <v>278</v>
      </c>
      <c r="H10" s="230"/>
      <c r="I10" s="230"/>
    </row>
    <row r="11" spans="1:22" customHeight="1" ht="20.25" s="208" customFormat="1">
      <c r="A11" s="231" t="s">
        <v>279</v>
      </c>
      <c r="B11" s="232"/>
      <c r="C11" s="233">
        <v>12906684.2</v>
      </c>
      <c r="D11" s="234" t="s">
        <v>280</v>
      </c>
      <c r="E11" s="232"/>
      <c r="F11" s="235">
        <f>+G11/C11</f>
        <v>0.73032258509897</v>
      </c>
      <c r="G11" s="233">
        <f>8113996.34+547590.5+50100+370705-1382.87+229250+115784</f>
        <v>9426042.97</v>
      </c>
      <c r="H11" s="233"/>
      <c r="I11" s="236" t="s">
        <v>281</v>
      </c>
      <c r="J11" s="289"/>
    </row>
    <row r="12" spans="1:22" customHeight="1" ht="45" s="208" customFormat="1">
      <c r="A12" s="231" t="s">
        <v>282</v>
      </c>
      <c r="B12" s="232"/>
      <c r="C12" s="236">
        <f>1124000+6000</f>
        <v>1130000</v>
      </c>
      <c r="D12" s="237" t="s">
        <v>283</v>
      </c>
      <c r="E12" s="232"/>
      <c r="F12" s="235">
        <v>0.995</v>
      </c>
      <c r="G12" s="236">
        <v>1124557</v>
      </c>
      <c r="H12" s="236"/>
      <c r="I12" s="236" t="s">
        <v>281</v>
      </c>
      <c r="J12" s="289"/>
    </row>
    <row r="13" spans="1:22" customHeight="1" ht="30" s="208" customFormat="1">
      <c r="A13" s="231" t="s">
        <v>284</v>
      </c>
      <c r="B13" s="232"/>
      <c r="C13" s="233">
        <v>399975</v>
      </c>
      <c r="D13" s="619" t="s">
        <v>285</v>
      </c>
      <c r="E13" s="232"/>
      <c r="F13" s="235">
        <f>+G13/C13</f>
        <v>0.68479529970623</v>
      </c>
      <c r="G13" s="233">
        <v>273901</v>
      </c>
      <c r="H13" s="233"/>
      <c r="I13" s="236" t="s">
        <v>281</v>
      </c>
      <c r="J13" s="289"/>
    </row>
    <row r="14" spans="1:22" customHeight="1" ht="30" s="208" customFormat="1">
      <c r="A14" s="231" t="s">
        <v>286</v>
      </c>
      <c r="B14" s="232"/>
      <c r="C14" s="233">
        <v>574675</v>
      </c>
      <c r="D14" s="234" t="s">
        <v>287</v>
      </c>
      <c r="E14" s="232"/>
      <c r="F14" s="235">
        <v>0</v>
      </c>
      <c r="G14" s="233"/>
      <c r="H14" s="233"/>
      <c r="I14" s="236"/>
      <c r="J14" s="289"/>
    </row>
    <row r="15" spans="1:22" customHeight="1" ht="33.75" s="208" customFormat="1">
      <c r="A15" s="238" t="s">
        <v>288</v>
      </c>
      <c r="B15" s="239"/>
      <c r="C15" s="240"/>
      <c r="D15" s="239"/>
      <c r="E15" s="241"/>
      <c r="F15" s="242"/>
      <c r="G15" s="243"/>
      <c r="H15" s="243"/>
      <c r="I15" s="290"/>
      <c r="J15" s="289"/>
    </row>
    <row r="16" spans="1:22" customHeight="1" ht="48.75" s="208" customFormat="1">
      <c r="A16" s="231" t="s">
        <v>289</v>
      </c>
      <c r="B16" s="244" t="s">
        <v>290</v>
      </c>
      <c r="C16" s="245">
        <v>34500000</v>
      </c>
      <c r="D16" s="246" t="s">
        <v>291</v>
      </c>
      <c r="E16" s="247"/>
      <c r="F16" s="248">
        <v>1</v>
      </c>
      <c r="G16" s="245">
        <v>34167234.31</v>
      </c>
      <c r="H16" s="245"/>
      <c r="I16" s="254" t="s">
        <v>292</v>
      </c>
      <c r="J16" s="289"/>
    </row>
    <row r="17" spans="1:22" customHeight="1" ht="43.2" s="208" customFormat="1">
      <c r="A17" s="249" t="s">
        <v>293</v>
      </c>
      <c r="B17" s="232"/>
      <c r="C17" s="233"/>
      <c r="D17" s="234"/>
      <c r="E17" s="232"/>
      <c r="F17" s="235"/>
      <c r="G17" s="233"/>
      <c r="H17" s="233"/>
      <c r="I17" s="236"/>
      <c r="J17" s="289"/>
    </row>
    <row r="18" spans="1:22" customHeight="1" ht="17.25" s="208" customFormat="1">
      <c r="A18" s="250" t="s">
        <v>294</v>
      </c>
      <c r="B18" s="251" t="s">
        <v>295</v>
      </c>
      <c r="C18" s="233">
        <v>15000000</v>
      </c>
      <c r="D18" s="251" t="s">
        <v>296</v>
      </c>
      <c r="E18" s="232"/>
      <c r="F18" s="235">
        <v>1</v>
      </c>
      <c r="G18" s="233">
        <v>14280464.15</v>
      </c>
      <c r="H18" s="233"/>
      <c r="I18" s="236" t="s">
        <v>292</v>
      </c>
      <c r="J18" s="289"/>
    </row>
    <row r="19" spans="1:22" customHeight="1" ht="34.5" s="208" customFormat="1">
      <c r="A19" s="250" t="s">
        <v>297</v>
      </c>
      <c r="B19" s="252" t="s">
        <v>298</v>
      </c>
      <c r="C19" s="243">
        <v>40745187</v>
      </c>
      <c r="D19" s="253" t="s">
        <v>296</v>
      </c>
      <c r="E19" s="239"/>
      <c r="F19" s="248">
        <f>+G19/C19</f>
        <v>0.92150748995213</v>
      </c>
      <c r="G19" s="254">
        <f>24149995+3998000+4499000+4900000</f>
        <v>37546995</v>
      </c>
      <c r="H19" s="254"/>
      <c r="I19" s="254" t="s">
        <v>281</v>
      </c>
      <c r="J19" s="289"/>
    </row>
    <row r="20" spans="1:22" customHeight="1" ht="36" s="208" customFormat="1">
      <c r="A20" s="255" t="s">
        <v>299</v>
      </c>
      <c r="B20" s="256"/>
      <c r="C20" s="257"/>
      <c r="D20" s="258"/>
      <c r="E20" s="259"/>
      <c r="F20" s="260"/>
      <c r="G20" s="261"/>
      <c r="H20" s="261"/>
      <c r="I20" s="261"/>
      <c r="J20" s="289"/>
    </row>
    <row r="21" spans="1:22" customHeight="1" ht="28.8" s="208" customFormat="1">
      <c r="A21" s="255" t="s">
        <v>300</v>
      </c>
      <c r="B21" s="232"/>
      <c r="C21" s="233">
        <v>4000000</v>
      </c>
      <c r="D21" s="251" t="s">
        <v>296</v>
      </c>
      <c r="E21" s="232"/>
      <c r="F21" s="235">
        <f>+G21/C21</f>
        <v>0.89549956</v>
      </c>
      <c r="G21" s="233">
        <f>335500+3175550+46898.24+24050</f>
        <v>3581998.24</v>
      </c>
      <c r="H21" s="233"/>
      <c r="I21" s="236" t="s">
        <v>281</v>
      </c>
      <c r="J21" s="289"/>
    </row>
    <row r="22" spans="1:22" customHeight="1" ht="17.25" s="208" customFormat="1">
      <c r="A22" s="231" t="s">
        <v>301</v>
      </c>
      <c r="B22" s="232"/>
      <c r="C22" s="262"/>
      <c r="D22" s="262"/>
      <c r="E22" s="262"/>
      <c r="F22" s="263"/>
      <c r="G22" s="262"/>
      <c r="H22" s="262"/>
      <c r="I22" s="263"/>
      <c r="J22" s="289"/>
    </row>
    <row r="23" spans="1:22" customHeight="1" ht="28.8" s="208" customFormat="1">
      <c r="A23" s="264" t="s">
        <v>302</v>
      </c>
      <c r="B23" s="247"/>
      <c r="C23" s="245"/>
      <c r="D23" s="247"/>
      <c r="E23" s="247"/>
      <c r="F23" s="248"/>
      <c r="G23" s="245"/>
      <c r="H23" s="247"/>
      <c r="I23" s="244"/>
      <c r="J23" s="289"/>
    </row>
    <row r="24" spans="1:22" customHeight="1" ht="15.75" s="208" customFormat="1">
      <c r="A24" s="250" t="s">
        <v>303</v>
      </c>
      <c r="B24" s="247"/>
      <c r="C24" s="245"/>
      <c r="D24" s="247"/>
      <c r="E24" s="247"/>
      <c r="F24" s="248"/>
      <c r="G24" s="245"/>
      <c r="H24" s="247"/>
      <c r="I24" s="244" t="s">
        <v>304</v>
      </c>
      <c r="J24" s="289"/>
    </row>
    <row r="25" spans="1:22" customHeight="1" ht="15.6" s="208" customFormat="1">
      <c r="A25" s="265"/>
      <c r="B25" s="253" t="s">
        <v>305</v>
      </c>
      <c r="C25" s="243">
        <v>500000</v>
      </c>
      <c r="D25" s="266">
        <v>43030</v>
      </c>
      <c r="E25" s="239"/>
      <c r="F25" s="242">
        <v>1</v>
      </c>
      <c r="G25" s="243"/>
      <c r="H25" s="239"/>
      <c r="I25" s="253"/>
      <c r="J25" s="289"/>
    </row>
    <row r="26" spans="1:22" customHeight="1" ht="15.6" s="208" customFormat="1">
      <c r="A26" s="265"/>
      <c r="B26" s="253" t="s">
        <v>306</v>
      </c>
      <c r="C26" s="243">
        <v>1060000</v>
      </c>
      <c r="D26" s="266">
        <v>43030</v>
      </c>
      <c r="E26" s="239"/>
      <c r="F26" s="242">
        <v>1</v>
      </c>
      <c r="G26" s="243"/>
      <c r="H26" s="239"/>
      <c r="I26" s="253"/>
      <c r="J26" s="289"/>
    </row>
    <row r="27" spans="1:22" customHeight="1" ht="15.6" s="208" customFormat="1">
      <c r="A27" s="255"/>
      <c r="B27" s="259"/>
      <c r="C27" s="257"/>
      <c r="D27" s="259"/>
      <c r="E27" s="259"/>
      <c r="F27" s="260"/>
      <c r="G27" s="257"/>
      <c r="H27" s="259"/>
      <c r="I27" s="258"/>
      <c r="J27" s="289"/>
    </row>
    <row r="28" spans="1:22" customHeight="1" ht="43.2" s="209" customFormat="1">
      <c r="A28" s="231" t="s">
        <v>307</v>
      </c>
      <c r="B28" s="251"/>
      <c r="C28" s="236">
        <v>10647492</v>
      </c>
      <c r="D28" s="267" t="s">
        <v>308</v>
      </c>
      <c r="E28" s="232"/>
      <c r="F28" s="235"/>
      <c r="G28" s="236"/>
      <c r="H28" s="236"/>
      <c r="I28" s="291" t="s">
        <v>309</v>
      </c>
      <c r="J28" s="292"/>
    </row>
    <row r="29" spans="1:22" customHeight="1" ht="43.5" s="209" customFormat="1">
      <c r="A29" s="231" t="s">
        <v>310</v>
      </c>
      <c r="B29" s="251"/>
      <c r="C29" s="236">
        <v>2500000</v>
      </c>
      <c r="D29" s="267" t="s">
        <v>311</v>
      </c>
      <c r="E29" s="232"/>
      <c r="F29" s="235"/>
      <c r="G29" s="236"/>
      <c r="H29" s="236"/>
      <c r="I29" s="291" t="s">
        <v>309</v>
      </c>
      <c r="J29" s="292"/>
      <c r="V29" s="208"/>
    </row>
    <row r="30" spans="1:22" s="209" customFormat="1">
      <c r="A30" s="268"/>
      <c r="B30" s="251"/>
      <c r="C30" s="236"/>
      <c r="D30" s="267"/>
      <c r="E30" s="232"/>
      <c r="F30" s="235"/>
      <c r="G30" s="236"/>
      <c r="H30" s="236"/>
      <c r="I30" s="236"/>
      <c r="J30" s="292"/>
    </row>
    <row r="31" spans="1:22" s="209" customFormat="1">
      <c r="A31" s="269" t="s">
        <v>312</v>
      </c>
      <c r="B31" s="251"/>
      <c r="C31" s="236"/>
      <c r="D31" s="267"/>
      <c r="E31" s="232"/>
      <c r="F31" s="235"/>
      <c r="G31" s="236"/>
      <c r="H31" s="236"/>
      <c r="I31" s="236"/>
      <c r="J31" s="292"/>
    </row>
    <row r="32" spans="1:22" customHeight="1" ht="57.6" s="209" customFormat="1">
      <c r="A32" s="231" t="s">
        <v>313</v>
      </c>
      <c r="B32" s="251" t="s">
        <v>129</v>
      </c>
      <c r="C32" s="236">
        <v>200000</v>
      </c>
      <c r="D32" s="267" t="s">
        <v>314</v>
      </c>
      <c r="E32" s="232"/>
      <c r="F32" s="235">
        <v>1</v>
      </c>
      <c r="G32" s="236">
        <v>193836</v>
      </c>
      <c r="H32" s="236"/>
      <c r="I32" s="291" t="s">
        <v>315</v>
      </c>
      <c r="J32" s="292"/>
    </row>
    <row r="33" spans="1:22" customHeight="1" ht="30" s="209" customFormat="1">
      <c r="A33" s="269" t="s">
        <v>316</v>
      </c>
      <c r="B33" s="251"/>
      <c r="C33" s="236"/>
      <c r="D33" s="267"/>
      <c r="E33" s="232"/>
      <c r="F33" s="235"/>
      <c r="G33" s="236"/>
      <c r="H33" s="236"/>
      <c r="I33" s="236"/>
      <c r="J33" s="292"/>
    </row>
    <row r="34" spans="1:22" customHeight="1" ht="28.8" s="209" customFormat="1">
      <c r="A34" s="231" t="s">
        <v>317</v>
      </c>
      <c r="B34" s="251"/>
      <c r="C34" s="236">
        <v>6000000</v>
      </c>
      <c r="D34" s="267" t="s">
        <v>318</v>
      </c>
      <c r="E34" s="232"/>
      <c r="F34" s="235">
        <v>0.5</v>
      </c>
      <c r="G34" s="236">
        <v>0</v>
      </c>
      <c r="H34" s="236"/>
      <c r="I34" s="236" t="s">
        <v>319</v>
      </c>
      <c r="J34" s="292"/>
    </row>
    <row r="35" spans="1:22" customHeight="1" ht="28.8" s="209" customFormat="1">
      <c r="A35" s="270" t="s">
        <v>320</v>
      </c>
      <c r="B35" s="251"/>
      <c r="C35" s="236"/>
      <c r="D35" s="267"/>
      <c r="E35" s="232"/>
      <c r="F35" s="235"/>
      <c r="G35" s="236"/>
      <c r="H35" s="236"/>
      <c r="I35" s="236"/>
      <c r="J35" s="292"/>
    </row>
    <row r="36" spans="1:22" customHeight="1" ht="28.8" s="209" customFormat="1">
      <c r="A36" s="271" t="s">
        <v>321</v>
      </c>
      <c r="B36" s="251"/>
      <c r="C36" s="236">
        <v>46600</v>
      </c>
      <c r="D36" s="267" t="s">
        <v>322</v>
      </c>
      <c r="E36" s="232"/>
      <c r="F36" s="235">
        <f>+G36/46600</f>
        <v>0.80724034334764</v>
      </c>
      <c r="G36" s="236">
        <f>2617.4+11900+23100</f>
        <v>37617.4</v>
      </c>
      <c r="H36" s="236"/>
      <c r="I36" s="236"/>
      <c r="J36" s="292"/>
      <c r="V36" s="295"/>
    </row>
    <row r="37" spans="1:22" customHeight="1" ht="28.8" s="208" customFormat="1">
      <c r="A37" s="264" t="s">
        <v>323</v>
      </c>
      <c r="B37" s="258"/>
      <c r="C37" s="261"/>
      <c r="D37" s="258"/>
      <c r="E37" s="259"/>
      <c r="F37" s="260"/>
      <c r="G37" s="257"/>
      <c r="H37" s="259"/>
      <c r="I37" s="258"/>
      <c r="J37" s="289"/>
    </row>
    <row r="38" spans="1:22" customHeight="1" ht="72" s="208" customFormat="1">
      <c r="A38" s="272" t="s">
        <v>324</v>
      </c>
      <c r="B38" s="258"/>
      <c r="C38" s="261">
        <v>758152</v>
      </c>
      <c r="D38" s="273" t="s">
        <v>322</v>
      </c>
      <c r="E38" s="259"/>
      <c r="F38" s="260">
        <v>0</v>
      </c>
      <c r="G38" s="257">
        <v>0</v>
      </c>
      <c r="H38" s="259"/>
      <c r="I38" s="273" t="s">
        <v>325</v>
      </c>
      <c r="J38" s="289"/>
    </row>
    <row r="39" spans="1:22" customHeight="1" ht="28.8" s="208" customFormat="1">
      <c r="A39" s="264" t="s">
        <v>326</v>
      </c>
      <c r="B39" s="258"/>
      <c r="C39" s="261"/>
      <c r="D39" s="273"/>
      <c r="E39" s="259"/>
      <c r="F39" s="260"/>
      <c r="G39" s="257"/>
      <c r="H39" s="259"/>
      <c r="I39" s="258"/>
      <c r="J39" s="289"/>
    </row>
    <row r="40" spans="1:22" customHeight="1" ht="57.6" s="208" customFormat="1">
      <c r="A40" s="272" t="s">
        <v>327</v>
      </c>
      <c r="B40" s="258"/>
      <c r="C40" s="261">
        <v>26500000</v>
      </c>
      <c r="D40" s="273" t="s">
        <v>328</v>
      </c>
      <c r="E40" s="259"/>
      <c r="F40" s="260">
        <v>0</v>
      </c>
      <c r="G40" s="257"/>
      <c r="H40" s="259"/>
      <c r="I40" s="258"/>
      <c r="J40" s="289"/>
    </row>
    <row r="41" spans="1:22" customHeight="1" ht="28.8" s="208" customFormat="1">
      <c r="A41" s="272" t="s">
        <v>329</v>
      </c>
      <c r="B41" s="251"/>
      <c r="C41" s="236">
        <v>5000000</v>
      </c>
      <c r="D41" s="268" t="s">
        <v>330</v>
      </c>
      <c r="E41" s="232"/>
      <c r="F41" s="235">
        <v>0</v>
      </c>
      <c r="G41" s="233"/>
      <c r="H41" s="232"/>
      <c r="I41" s="251"/>
      <c r="J41" s="289"/>
    </row>
    <row r="42" spans="1:22" customHeight="1" ht="15.6" s="208" customFormat="1">
      <c r="A42" s="264" t="s">
        <v>331</v>
      </c>
      <c r="B42" s="258"/>
      <c r="C42" s="261"/>
      <c r="D42" s="258"/>
      <c r="E42" s="259"/>
      <c r="F42" s="260"/>
      <c r="G42" s="257"/>
      <c r="H42" s="259"/>
      <c r="I42" s="258"/>
      <c r="J42" s="289"/>
    </row>
    <row r="43" spans="1:22" customHeight="1" ht="28.8" s="208" customFormat="1">
      <c r="A43" s="274" t="s">
        <v>332</v>
      </c>
      <c r="B43" s="258"/>
      <c r="C43" s="261">
        <v>121000</v>
      </c>
      <c r="D43" s="267" t="s">
        <v>333</v>
      </c>
      <c r="E43" s="259"/>
      <c r="F43" s="260">
        <v>0</v>
      </c>
      <c r="G43" s="257"/>
      <c r="H43" s="259"/>
      <c r="I43" s="258"/>
      <c r="J43" s="289"/>
    </row>
    <row r="44" spans="1:22" customHeight="1" ht="57.6" s="208" customFormat="1">
      <c r="A44" s="272" t="s">
        <v>334</v>
      </c>
      <c r="B44" s="258"/>
      <c r="C44" s="261">
        <v>200000</v>
      </c>
      <c r="D44" s="267" t="s">
        <v>333</v>
      </c>
      <c r="E44" s="259"/>
      <c r="F44" s="260">
        <f>G44/200000</f>
        <v>0.525</v>
      </c>
      <c r="G44" s="257">
        <f>42000+42000+21000</f>
        <v>105000</v>
      </c>
      <c r="H44" s="259"/>
      <c r="I44" s="258"/>
      <c r="J44" s="289"/>
    </row>
    <row r="45" spans="1:22" customHeight="1" ht="41.25" s="209" customFormat="1">
      <c r="A45" s="231" t="s">
        <v>335</v>
      </c>
      <c r="B45" s="251"/>
      <c r="C45" s="236">
        <v>7610</v>
      </c>
      <c r="D45" s="267" t="s">
        <v>336</v>
      </c>
      <c r="E45" s="232"/>
      <c r="F45" s="235">
        <v>0</v>
      </c>
      <c r="G45" s="236">
        <v>0</v>
      </c>
      <c r="H45" s="236"/>
      <c r="I45" s="236"/>
      <c r="J45" s="292"/>
    </row>
    <row r="46" spans="1:22" customHeight="1" ht="45" s="209" customFormat="1">
      <c r="A46" s="231" t="s">
        <v>337</v>
      </c>
      <c r="B46" s="251"/>
      <c r="C46" s="236">
        <v>50000</v>
      </c>
      <c r="D46" s="267" t="s">
        <v>338</v>
      </c>
      <c r="E46" s="232"/>
      <c r="F46" s="235">
        <v>0</v>
      </c>
      <c r="G46" s="236">
        <v>0</v>
      </c>
      <c r="H46" s="236"/>
      <c r="I46" s="236" t="s">
        <v>339</v>
      </c>
      <c r="J46" s="292"/>
    </row>
    <row r="47" spans="1:22" customHeight="1" ht="41.25" s="209" customFormat="1">
      <c r="A47" s="231" t="s">
        <v>340</v>
      </c>
      <c r="B47" s="251"/>
      <c r="C47" s="236">
        <v>3000</v>
      </c>
      <c r="D47" s="267" t="s">
        <v>341</v>
      </c>
      <c r="E47" s="232"/>
      <c r="F47" s="235">
        <v>0</v>
      </c>
      <c r="G47" s="236">
        <v>0</v>
      </c>
      <c r="H47" s="236"/>
      <c r="I47" s="236"/>
      <c r="J47" s="292"/>
    </row>
    <row r="48" spans="1:22" customHeight="1" ht="41.25" s="208" customFormat="1">
      <c r="A48" s="231" t="s">
        <v>342</v>
      </c>
      <c r="B48" s="251"/>
      <c r="C48" s="236">
        <v>100000</v>
      </c>
      <c r="D48" s="620" t="s">
        <v>343</v>
      </c>
      <c r="E48" s="232"/>
      <c r="F48" s="235">
        <v>0</v>
      </c>
      <c r="G48" s="233">
        <v>0</v>
      </c>
      <c r="H48" s="232"/>
      <c r="I48" s="251"/>
      <c r="J48" s="289"/>
    </row>
    <row r="49" spans="1:22">
      <c r="A49" s="275"/>
      <c r="I49" s="288"/>
    </row>
    <row r="50" spans="1:22">
      <c r="A50" s="276" t="s">
        <v>57</v>
      </c>
      <c r="B50" s="277"/>
      <c r="C50" s="277"/>
      <c r="D50" s="277"/>
      <c r="E50" s="277"/>
      <c r="F50" s="277"/>
      <c r="G50" s="277"/>
      <c r="H50" s="277"/>
      <c r="I50" s="293"/>
    </row>
    <row r="51" spans="1:22">
      <c r="A51" s="275"/>
      <c r="I51" s="288"/>
    </row>
    <row r="52" spans="1:22">
      <c r="A52" s="275"/>
      <c r="I52" s="288"/>
    </row>
    <row r="53" spans="1:22" customHeight="1" ht="16.9" s="207" customFormat="1">
      <c r="A53" s="278" t="s">
        <v>58</v>
      </c>
      <c r="B53" s="279"/>
      <c r="C53" s="280"/>
      <c r="D53" s="281" t="s">
        <v>102</v>
      </c>
      <c r="E53" s="281"/>
      <c r="G53" s="281" t="s">
        <v>59</v>
      </c>
      <c r="H53" s="281"/>
      <c r="I53" s="288"/>
    </row>
    <row r="54" spans="1:22">
      <c r="A54" s="282" t="s">
        <v>60</v>
      </c>
      <c r="B54" s="283"/>
      <c r="C54" s="284"/>
      <c r="D54" s="285" t="s">
        <v>103</v>
      </c>
      <c r="E54" s="283"/>
      <c r="F54" s="284"/>
      <c r="G54" s="285" t="s">
        <v>61</v>
      </c>
      <c r="H54" s="283"/>
      <c r="I54" s="294"/>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I3"/>
    <mergeCell ref="F9:G9"/>
    <mergeCell ref="A50:I50"/>
    <mergeCell ref="A53:B53"/>
    <mergeCell ref="D53:E53"/>
    <mergeCell ref="G53:H53"/>
    <mergeCell ref="A54:B54"/>
    <mergeCell ref="D54:E54"/>
    <mergeCell ref="G54:H54"/>
    <mergeCell ref="A9:A10"/>
    <mergeCell ref="A24:A27"/>
    <mergeCell ref="B9:B10"/>
    <mergeCell ref="C9:C10"/>
    <mergeCell ref="D9:D10"/>
    <mergeCell ref="E9:E10"/>
    <mergeCell ref="F19:F20"/>
    <mergeCell ref="G19:G20"/>
    <mergeCell ref="H9:H10"/>
    <mergeCell ref="H19:H20"/>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B35" sqref="B35:E35"/>
    </sheetView>
  </sheetViews>
  <sheetFormatPr defaultRowHeight="14.4" defaultColWidth="9" outlineLevelRow="0" outlineLevelCol="0"/>
  <cols>
    <col min="1" max="1" width="18.851851851852" customWidth="true" style="147"/>
    <col min="2" max="2" width="19.851851851852" customWidth="true" style="147"/>
    <col min="3" max="3" width="15.138888888889" customWidth="true" style="147"/>
    <col min="4" max="4" width="19.851851851852" customWidth="true" style="147"/>
    <col min="5" max="5" width="24.712962962963" customWidth="true" style="147"/>
    <col min="6" max="6" width="17.712962962963" customWidth="true" style="147"/>
    <col min="7" max="7" width="8.8518518518518" customWidth="true" style="147"/>
    <col min="8" max="8" width="9.1388888888889" customWidth="true" style="148"/>
  </cols>
  <sheetData>
    <row r="1" spans="1:8" customHeight="1" ht="15">
      <c r="A1" s="149" t="s">
        <v>344</v>
      </c>
      <c r="B1" s="150"/>
      <c r="C1" s="150"/>
      <c r="D1" s="150"/>
      <c r="E1" s="151"/>
      <c r="F1" s="151"/>
      <c r="G1" s="151"/>
      <c r="H1" s="151"/>
    </row>
    <row r="2" spans="1:8" customHeight="1" ht="15">
      <c r="A2" s="152" t="s">
        <v>345</v>
      </c>
      <c r="B2" s="150"/>
      <c r="C2" s="150"/>
      <c r="D2" s="150"/>
      <c r="E2" s="151"/>
      <c r="F2" s="151"/>
      <c r="G2" s="151"/>
      <c r="H2" s="151"/>
    </row>
    <row r="3" spans="1:8" customHeight="1" ht="15">
      <c r="A3" s="152" t="s">
        <v>346</v>
      </c>
      <c r="B3" s="150"/>
      <c r="C3" s="150"/>
      <c r="D3" s="150"/>
      <c r="E3" s="151"/>
      <c r="F3" s="151"/>
      <c r="G3" s="151"/>
      <c r="H3" s="151"/>
    </row>
    <row r="4" spans="1:8">
      <c r="A4" s="153"/>
      <c r="B4" s="153"/>
      <c r="C4" s="153"/>
      <c r="D4" s="153"/>
      <c r="E4" s="153"/>
      <c r="F4" s="153"/>
      <c r="G4" s="154"/>
      <c r="H4" s="154"/>
    </row>
    <row r="5" spans="1:8">
      <c r="A5" s="155" t="s">
        <v>347</v>
      </c>
      <c r="B5" s="156"/>
      <c r="C5" s="156"/>
      <c r="D5" s="156"/>
      <c r="E5" s="156"/>
      <c r="F5" s="157"/>
      <c r="G5" s="158"/>
      <c r="H5" s="158"/>
    </row>
    <row r="6" spans="1:8">
      <c r="A6" s="159"/>
      <c r="B6" s="159"/>
      <c r="C6" s="159"/>
      <c r="D6" s="159"/>
      <c r="E6" s="159"/>
      <c r="F6" s="160"/>
      <c r="G6" s="158"/>
      <c r="H6" s="158"/>
    </row>
    <row r="7" spans="1:8">
      <c r="A7" s="161" t="s">
        <v>2</v>
      </c>
      <c r="B7" s="162" t="s">
        <v>348</v>
      </c>
      <c r="C7" s="163"/>
      <c r="D7" s="161" t="s">
        <v>4</v>
      </c>
      <c r="E7" s="164">
        <v>2023</v>
      </c>
      <c r="F7" s="165"/>
      <c r="G7" s="166"/>
      <c r="H7" s="166"/>
    </row>
    <row r="8" spans="1:8">
      <c r="A8" s="167" t="s">
        <v>5</v>
      </c>
      <c r="B8" s="168" t="s">
        <v>6</v>
      </c>
      <c r="D8" s="167" t="s">
        <v>7</v>
      </c>
      <c r="E8" s="169">
        <v>3</v>
      </c>
      <c r="F8" s="170"/>
      <c r="G8" s="171"/>
      <c r="H8" s="171"/>
    </row>
    <row r="9" spans="1:8">
      <c r="A9" s="167" t="s">
        <v>9</v>
      </c>
      <c r="B9" s="168" t="s">
        <v>268</v>
      </c>
      <c r="D9" s="158"/>
      <c r="F9" s="172"/>
      <c r="H9" s="171"/>
    </row>
    <row r="10" spans="1:8">
      <c r="C10" s="158"/>
      <c r="D10" s="158"/>
      <c r="F10" s="172"/>
      <c r="H10" s="171"/>
    </row>
    <row r="11" spans="1:8">
      <c r="A11" s="173" t="s">
        <v>349</v>
      </c>
      <c r="B11" s="174"/>
      <c r="C11" s="174"/>
      <c r="D11" s="174"/>
      <c r="E11" s="174"/>
      <c r="F11" s="175"/>
    </row>
    <row r="12" spans="1:8">
      <c r="A12" s="176" t="s">
        <v>350</v>
      </c>
      <c r="B12" s="177" t="s">
        <v>351</v>
      </c>
      <c r="C12" s="178"/>
      <c r="D12" s="178"/>
      <c r="E12" s="179"/>
      <c r="F12" s="176" t="s">
        <v>352</v>
      </c>
    </row>
    <row r="13" spans="1:8">
      <c r="A13" s="180">
        <v>1</v>
      </c>
      <c r="B13" s="181" t="s">
        <v>353</v>
      </c>
      <c r="C13" s="182"/>
      <c r="D13" s="182"/>
      <c r="E13" s="183"/>
      <c r="F13" s="184" t="s">
        <v>354</v>
      </c>
    </row>
    <row r="14" spans="1:8">
      <c r="A14" s="180">
        <v>2</v>
      </c>
      <c r="B14" s="181" t="s">
        <v>355</v>
      </c>
      <c r="C14" s="182"/>
      <c r="D14" s="182"/>
      <c r="E14" s="183"/>
      <c r="F14" s="185" t="s">
        <v>356</v>
      </c>
    </row>
    <row r="15" spans="1:8">
      <c r="A15" s="180">
        <v>3</v>
      </c>
      <c r="B15" s="181" t="s">
        <v>357</v>
      </c>
      <c r="C15" s="182"/>
      <c r="D15" s="182"/>
      <c r="E15" s="183"/>
      <c r="F15" s="184" t="s">
        <v>358</v>
      </c>
    </row>
    <row r="16" spans="1:8">
      <c r="A16" s="180">
        <v>4</v>
      </c>
      <c r="B16" s="181" t="s">
        <v>359</v>
      </c>
      <c r="C16" s="182"/>
      <c r="D16" s="182"/>
      <c r="E16" s="183"/>
      <c r="F16" s="184" t="s">
        <v>358</v>
      </c>
    </row>
    <row r="17" spans="1:8">
      <c r="A17" s="180">
        <v>5</v>
      </c>
      <c r="B17" s="181" t="s">
        <v>360</v>
      </c>
      <c r="C17" s="182"/>
      <c r="D17" s="182"/>
      <c r="E17" s="183"/>
      <c r="F17" s="184" t="s">
        <v>358</v>
      </c>
    </row>
    <row r="18" spans="1:8">
      <c r="A18" s="180">
        <v>6</v>
      </c>
      <c r="B18" s="181" t="s">
        <v>361</v>
      </c>
      <c r="C18" s="182"/>
      <c r="D18" s="182"/>
      <c r="E18" s="183"/>
      <c r="F18" s="186"/>
    </row>
    <row r="19" spans="1:8">
      <c r="A19" s="180">
        <v>7</v>
      </c>
      <c r="B19" s="181" t="s">
        <v>362</v>
      </c>
      <c r="C19" s="182"/>
      <c r="D19" s="182"/>
      <c r="E19" s="183"/>
      <c r="F19" s="186"/>
    </row>
    <row r="20" spans="1:8">
      <c r="A20" s="180">
        <v>8</v>
      </c>
      <c r="B20" s="181" t="s">
        <v>363</v>
      </c>
      <c r="C20" s="182"/>
      <c r="D20" s="182"/>
      <c r="E20" s="183"/>
      <c r="F20" s="186"/>
    </row>
    <row r="21" spans="1:8">
      <c r="A21" s="180">
        <v>9</v>
      </c>
      <c r="B21" s="181" t="s">
        <v>364</v>
      </c>
      <c r="C21" s="182"/>
      <c r="D21" s="182"/>
      <c r="E21" s="183"/>
      <c r="F21" s="186"/>
    </row>
    <row r="22" spans="1:8">
      <c r="A22" s="180">
        <v>10</v>
      </c>
      <c r="B22" s="181" t="s">
        <v>365</v>
      </c>
      <c r="C22" s="182"/>
      <c r="D22" s="182"/>
      <c r="E22" s="183"/>
      <c r="F22" s="186"/>
    </row>
    <row r="23" spans="1:8">
      <c r="A23" s="180">
        <v>11</v>
      </c>
      <c r="B23" s="187" t="s">
        <v>366</v>
      </c>
      <c r="C23" s="188"/>
      <c r="D23" s="188"/>
      <c r="E23" s="189"/>
      <c r="F23" s="186"/>
    </row>
    <row r="24" spans="1:8">
      <c r="A24" s="180">
        <v>12</v>
      </c>
      <c r="B24" s="181" t="s">
        <v>367</v>
      </c>
      <c r="C24" s="182"/>
      <c r="D24" s="182"/>
      <c r="E24" s="183"/>
      <c r="F24" s="186"/>
    </row>
    <row r="25" spans="1:8">
      <c r="A25" s="180">
        <v>13</v>
      </c>
      <c r="B25" s="181" t="s">
        <v>368</v>
      </c>
      <c r="C25" s="182"/>
      <c r="D25" s="182"/>
      <c r="E25" s="183"/>
      <c r="F25" s="186"/>
    </row>
    <row r="26" spans="1:8">
      <c r="A26" s="180">
        <v>14</v>
      </c>
      <c r="B26" s="181" t="s">
        <v>369</v>
      </c>
      <c r="C26" s="182"/>
      <c r="D26" s="182"/>
      <c r="E26" s="183"/>
      <c r="F26" s="186"/>
    </row>
    <row r="27" spans="1:8">
      <c r="A27" s="180">
        <v>15</v>
      </c>
      <c r="B27" s="181" t="s">
        <v>370</v>
      </c>
      <c r="C27" s="182"/>
      <c r="D27" s="182"/>
      <c r="E27" s="183"/>
      <c r="F27" s="186"/>
    </row>
    <row r="28" spans="1:8">
      <c r="A28" s="180">
        <v>16</v>
      </c>
      <c r="B28" s="181" t="s">
        <v>371</v>
      </c>
      <c r="C28" s="182"/>
      <c r="D28" s="182"/>
      <c r="E28" s="183"/>
      <c r="F28" s="186"/>
    </row>
    <row r="29" spans="1:8">
      <c r="A29" s="180">
        <v>17</v>
      </c>
      <c r="B29" s="181" t="s">
        <v>372</v>
      </c>
      <c r="C29" s="182"/>
      <c r="D29" s="182"/>
      <c r="E29" s="183"/>
      <c r="F29" s="186"/>
    </row>
    <row r="30" spans="1:8">
      <c r="A30" s="180">
        <v>18</v>
      </c>
      <c r="B30" s="181" t="s">
        <v>373</v>
      </c>
      <c r="C30" s="182"/>
      <c r="D30" s="182"/>
      <c r="E30" s="183"/>
      <c r="F30" s="186"/>
    </row>
    <row r="31" spans="1:8">
      <c r="A31" s="180">
        <v>19</v>
      </c>
      <c r="B31" s="181" t="s">
        <v>374</v>
      </c>
      <c r="C31" s="182"/>
      <c r="D31" s="182"/>
      <c r="E31" s="183"/>
      <c r="F31" s="186"/>
    </row>
    <row r="32" spans="1:8">
      <c r="A32" s="180">
        <v>20</v>
      </c>
      <c r="B32" s="181" t="s">
        <v>375</v>
      </c>
      <c r="C32" s="182"/>
      <c r="D32" s="182"/>
      <c r="E32" s="183"/>
      <c r="F32" s="186"/>
    </row>
    <row r="33" spans="1:8">
      <c r="A33" s="180">
        <v>21</v>
      </c>
      <c r="B33" s="181" t="s">
        <v>376</v>
      </c>
      <c r="C33" s="182"/>
      <c r="D33" s="182"/>
      <c r="E33" s="183"/>
      <c r="F33" s="186"/>
    </row>
    <row r="34" spans="1:8">
      <c r="A34" s="180">
        <v>22</v>
      </c>
      <c r="B34" s="181" t="s">
        <v>377</v>
      </c>
      <c r="C34" s="182"/>
      <c r="D34" s="182"/>
      <c r="E34" s="183"/>
      <c r="F34" s="186"/>
    </row>
    <row r="35" spans="1:8">
      <c r="A35" s="180">
        <v>23</v>
      </c>
      <c r="B35" s="181" t="s">
        <v>378</v>
      </c>
      <c r="C35" s="182"/>
      <c r="D35" s="182"/>
      <c r="E35" s="183"/>
      <c r="F35" s="186"/>
    </row>
    <row r="36" spans="1:8">
      <c r="A36" s="180">
        <v>24</v>
      </c>
      <c r="B36" s="181" t="s">
        <v>379</v>
      </c>
      <c r="C36" s="182"/>
      <c r="D36" s="182"/>
      <c r="E36" s="183"/>
      <c r="F36" s="186"/>
    </row>
    <row r="37" spans="1:8">
      <c r="A37" s="180">
        <v>25</v>
      </c>
      <c r="B37" s="181" t="s">
        <v>380</v>
      </c>
      <c r="C37" s="182"/>
      <c r="D37" s="182"/>
      <c r="E37" s="183"/>
      <c r="F37" s="186"/>
    </row>
    <row r="38" spans="1:8">
      <c r="A38" s="180">
        <v>26</v>
      </c>
      <c r="B38" s="181" t="s">
        <v>381</v>
      </c>
      <c r="C38" s="182"/>
      <c r="D38" s="182"/>
      <c r="E38" s="183"/>
      <c r="F38" s="186"/>
    </row>
    <row r="39" spans="1:8">
      <c r="A39" s="180">
        <v>27</v>
      </c>
      <c r="B39" s="181" t="s">
        <v>382</v>
      </c>
      <c r="C39" s="182"/>
      <c r="D39" s="182"/>
      <c r="E39" s="183"/>
      <c r="F39" s="186"/>
    </row>
    <row r="40" spans="1:8">
      <c r="A40" s="180">
        <v>28</v>
      </c>
      <c r="B40" s="181" t="s">
        <v>383</v>
      </c>
      <c r="C40" s="182"/>
      <c r="D40" s="182"/>
      <c r="E40" s="183"/>
      <c r="F40" s="186"/>
    </row>
    <row r="41" spans="1:8">
      <c r="A41" s="180">
        <v>29</v>
      </c>
      <c r="B41" s="181" t="s">
        <v>384</v>
      </c>
      <c r="C41" s="182"/>
      <c r="D41" s="182"/>
      <c r="E41" s="183"/>
      <c r="F41" s="186"/>
    </row>
    <row r="42" spans="1:8">
      <c r="A42" s="180">
        <v>30</v>
      </c>
      <c r="B42" s="181" t="s">
        <v>385</v>
      </c>
      <c r="C42" s="182"/>
      <c r="D42" s="182"/>
      <c r="E42" s="183"/>
      <c r="F42" s="186"/>
    </row>
    <row r="43" spans="1:8">
      <c r="A43" s="180">
        <v>31</v>
      </c>
      <c r="B43" s="181" t="s">
        <v>386</v>
      </c>
      <c r="C43" s="182"/>
      <c r="D43" s="182"/>
      <c r="E43" s="183"/>
      <c r="F43" s="186"/>
    </row>
    <row r="44" spans="1:8">
      <c r="A44" s="180">
        <v>32</v>
      </c>
      <c r="B44" s="181" t="s">
        <v>387</v>
      </c>
      <c r="C44" s="182"/>
      <c r="D44" s="182"/>
      <c r="E44" s="183"/>
      <c r="F44" s="186"/>
    </row>
    <row r="45" spans="1:8">
      <c r="A45" s="180">
        <v>33</v>
      </c>
      <c r="B45" s="181" t="s">
        <v>388</v>
      </c>
      <c r="C45" s="182"/>
      <c r="D45" s="182"/>
      <c r="E45" s="183"/>
      <c r="F45" s="186"/>
    </row>
    <row r="46" spans="1:8">
      <c r="A46" s="180">
        <v>34</v>
      </c>
      <c r="B46" s="181" t="s">
        <v>389</v>
      </c>
      <c r="C46" s="182"/>
      <c r="D46" s="182"/>
      <c r="E46" s="183"/>
      <c r="F46" s="186"/>
    </row>
    <row r="47" spans="1:8">
      <c r="A47" s="190"/>
      <c r="B47" s="191"/>
      <c r="C47" s="191"/>
      <c r="D47" s="191"/>
      <c r="F47" s="172"/>
    </row>
    <row r="48" spans="1:8">
      <c r="A48" s="192" t="s">
        <v>390</v>
      </c>
      <c r="B48" s="169"/>
      <c r="C48" s="169"/>
      <c r="D48" s="169"/>
      <c r="E48" s="169" t="s">
        <v>391</v>
      </c>
      <c r="F48" s="172"/>
    </row>
    <row r="49" spans="1:8">
      <c r="A49" s="193" t="s">
        <v>101</v>
      </c>
      <c r="B49" s="194"/>
      <c r="C49" s="191"/>
      <c r="D49" s="191"/>
      <c r="F49" s="172"/>
    </row>
    <row r="50" spans="1:8">
      <c r="A50" s="195" t="s">
        <v>392</v>
      </c>
      <c r="B50" s="196"/>
      <c r="C50" s="191"/>
      <c r="D50" s="191"/>
      <c r="E50" s="197">
        <v>45199</v>
      </c>
      <c r="F50" s="198"/>
    </row>
    <row r="51" spans="1:8">
      <c r="A51" s="199" t="s">
        <v>393</v>
      </c>
      <c r="B51" s="200"/>
      <c r="C51" s="169"/>
      <c r="D51" s="169"/>
      <c r="F51" s="172"/>
    </row>
    <row r="52" spans="1:8">
      <c r="A52" s="190"/>
      <c r="B52" s="191"/>
      <c r="C52" s="191"/>
      <c r="D52" s="191"/>
      <c r="F52" s="172"/>
    </row>
    <row r="53" spans="1:8">
      <c r="A53" s="201" t="s">
        <v>394</v>
      </c>
      <c r="B53" s="202"/>
      <c r="C53" s="202"/>
      <c r="D53" s="202"/>
      <c r="F53" s="172"/>
    </row>
    <row r="54" spans="1:8">
      <c r="A54" s="203" t="s">
        <v>395</v>
      </c>
      <c r="B54" s="204"/>
      <c r="C54" s="204"/>
      <c r="D54" s="204"/>
      <c r="E54" s="205"/>
      <c r="F54" s="206"/>
    </row>
    <row r="55" spans="1:8">
      <c r="A55" s="191"/>
      <c r="B55" s="191"/>
      <c r="C55" s="191"/>
      <c r="D55" s="191"/>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A49:B49"/>
    <mergeCell ref="A50:B50"/>
    <mergeCell ref="E50:F50"/>
    <mergeCell ref="A51:B51"/>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M16" sqref="M16"/>
    </sheetView>
  </sheetViews>
  <sheetFormatPr defaultRowHeight="14.4" defaultColWidth="9" outlineLevelRow="0" outlineLevelCol="0"/>
  <cols>
    <col min="1" max="1" width="2.712962962963" customWidth="true" style="91"/>
    <col min="2" max="2" width="2.1388888888889" customWidth="true" style="91"/>
    <col min="3" max="3" width="4" customWidth="true" style="91"/>
    <col min="4" max="4" width="17.851851851852" customWidth="true" style="91"/>
    <col min="5" max="5" width="19.712962962963" customWidth="true" style="91"/>
    <col min="6" max="6" width="16.425925925926" customWidth="true" style="92"/>
    <col min="7" max="7" width="18.712962962963" customWidth="true" style="91"/>
    <col min="8" max="8" width="16.851851851852" customWidth="true" style="91"/>
    <col min="9" max="9" width="16.851851851852" hidden="true" customWidth="true" style="92"/>
    <col min="10" max="10" width="16.851851851852" hidden="true" customWidth="true" style="92"/>
    <col min="11" max="11" width="16.851851851852" hidden="true" customWidth="true" style="91"/>
    <col min="12" max="12" width="15.287037037037" hidden="true" customWidth="true" style="91"/>
    <col min="13" max="13" width="14.287037037037" customWidth="true" style="91"/>
    <col min="14" max="14" width="15.287037037037" customWidth="true" style="91"/>
    <col min="15" max="15" width="9.1388888888889" customWidth="true" style="91"/>
  </cols>
  <sheetData>
    <row r="1" spans="1:15" customHeight="1" ht="9">
      <c r="A1" s="93" t="s">
        <v>396</v>
      </c>
      <c r="B1" s="94"/>
      <c r="C1" s="95"/>
      <c r="D1" s="95"/>
      <c r="E1" s="95"/>
      <c r="F1" s="96"/>
      <c r="G1" s="95"/>
    </row>
    <row r="2" spans="1:15">
      <c r="A2" s="93" t="s">
        <v>397</v>
      </c>
      <c r="B2" s="94"/>
      <c r="C2" s="95"/>
      <c r="D2" s="95"/>
      <c r="E2" s="95"/>
      <c r="F2" s="96"/>
      <c r="G2" s="95"/>
    </row>
    <row r="3" spans="1:15">
      <c r="A3" s="95"/>
      <c r="B3" s="95"/>
      <c r="C3" s="95"/>
      <c r="D3" s="95"/>
      <c r="E3" s="95"/>
      <c r="F3" s="96"/>
      <c r="G3" s="95"/>
    </row>
    <row r="4" spans="1:15" customHeight="1" ht="18" s="88" customFormat="1">
      <c r="A4" s="97" t="s">
        <v>398</v>
      </c>
      <c r="B4" s="97"/>
      <c r="C4" s="97"/>
      <c r="D4" s="97"/>
      <c r="E4" s="97"/>
      <c r="F4" s="97"/>
      <c r="G4" s="97"/>
      <c r="I4" s="134"/>
      <c r="J4" s="134"/>
    </row>
    <row r="5" spans="1:15" customHeight="1" ht="18" s="88" customFormat="1">
      <c r="A5" s="97" t="s">
        <v>399</v>
      </c>
      <c r="B5" s="97"/>
      <c r="C5" s="97"/>
      <c r="D5" s="97"/>
      <c r="E5" s="97"/>
      <c r="F5" s="97"/>
      <c r="G5" s="97"/>
      <c r="I5" s="134"/>
      <c r="J5" s="134"/>
    </row>
    <row r="6" spans="1:15" customHeight="1" ht="18" s="88" customFormat="1">
      <c r="A6" s="97"/>
      <c r="B6" s="97"/>
      <c r="C6" s="97"/>
      <c r="D6" s="97"/>
      <c r="E6" s="97"/>
      <c r="F6" s="97"/>
      <c r="G6" s="97"/>
      <c r="I6" s="134"/>
      <c r="J6" s="134"/>
    </row>
    <row r="7" spans="1:15" customHeight="1" ht="18" s="88" customFormat="1">
      <c r="A7" s="98" t="s">
        <v>400</v>
      </c>
      <c r="B7" s="97"/>
      <c r="C7" s="97"/>
      <c r="D7" s="97"/>
      <c r="E7" s="97"/>
      <c r="F7" s="98" t="s">
        <v>401</v>
      </c>
      <c r="G7" s="97"/>
      <c r="I7" s="134"/>
      <c r="J7" s="134"/>
    </row>
    <row r="8" spans="1:15" customHeight="1" ht="18" s="88" customFormat="1">
      <c r="A8" s="98" t="s">
        <v>402</v>
      </c>
      <c r="B8" s="97"/>
      <c r="C8" s="97"/>
      <c r="D8" s="97"/>
      <c r="E8" s="97"/>
      <c r="F8" s="98" t="s">
        <v>403</v>
      </c>
      <c r="G8" s="97"/>
      <c r="I8" s="134"/>
      <c r="J8" s="134"/>
    </row>
    <row r="9" spans="1:15" customHeight="1" ht="18" s="88" customFormat="1">
      <c r="A9" s="98" t="s">
        <v>404</v>
      </c>
      <c r="B9" s="97"/>
      <c r="C9" s="97"/>
      <c r="D9" s="97"/>
      <c r="E9" s="97"/>
      <c r="F9" s="97"/>
      <c r="G9" s="97"/>
      <c r="I9" s="134"/>
      <c r="J9" s="134"/>
    </row>
    <row r="10" spans="1:15" customHeight="1" ht="18" s="88" customFormat="1">
      <c r="A10" s="97"/>
      <c r="B10" s="97"/>
      <c r="C10" s="97"/>
      <c r="D10" s="97"/>
      <c r="E10" s="97"/>
      <c r="F10" s="97"/>
      <c r="G10" s="97"/>
      <c r="I10" s="134"/>
      <c r="J10" s="134"/>
    </row>
    <row r="11" spans="1:15">
      <c r="A11" s="99"/>
      <c r="B11" s="99"/>
      <c r="C11" s="99"/>
      <c r="D11" s="99"/>
      <c r="E11" s="99"/>
      <c r="F11" s="100"/>
      <c r="G11" s="99"/>
    </row>
    <row r="12" spans="1:15">
      <c r="A12" s="99" t="s">
        <v>405</v>
      </c>
      <c r="B12" s="95"/>
      <c r="C12" s="95"/>
      <c r="D12" s="95"/>
      <c r="E12" s="95"/>
      <c r="F12" s="96"/>
      <c r="G12" s="101"/>
    </row>
    <row r="13" spans="1:15">
      <c r="A13" s="95"/>
      <c r="B13" s="95" t="s">
        <v>406</v>
      </c>
      <c r="C13" s="95"/>
      <c r="D13" s="95"/>
      <c r="E13" s="95"/>
      <c r="F13" s="96"/>
      <c r="G13" s="95"/>
      <c r="I13" s="135" t="s">
        <v>20</v>
      </c>
      <c r="J13" s="135" t="s">
        <v>407</v>
      </c>
      <c r="K13" s="136" t="s">
        <v>408</v>
      </c>
      <c r="L13" s="91" t="s">
        <v>409</v>
      </c>
    </row>
    <row r="14" spans="1:15">
      <c r="A14" s="95"/>
      <c r="B14" s="95"/>
      <c r="C14" s="95" t="s">
        <v>410</v>
      </c>
      <c r="D14" s="95"/>
      <c r="E14" s="95"/>
      <c r="F14" s="102">
        <v>153593128.38</v>
      </c>
      <c r="G14" s="103"/>
      <c r="I14" s="92">
        <v>3439015.48</v>
      </c>
      <c r="J14" s="92">
        <v>147940480.48</v>
      </c>
      <c r="K14" s="137">
        <v>699967.03</v>
      </c>
      <c r="L14" s="137">
        <f>SUM(I14:K14)</f>
        <v>152079462.99</v>
      </c>
    </row>
    <row r="15" spans="1:15">
      <c r="A15" s="95"/>
      <c r="B15" s="95"/>
      <c r="C15" s="95" t="s">
        <v>411</v>
      </c>
      <c r="D15" s="95"/>
      <c r="E15" s="95"/>
      <c r="F15" s="102">
        <v>473163849</v>
      </c>
      <c r="G15" s="104"/>
      <c r="I15" s="92">
        <v>28338227</v>
      </c>
      <c r="J15" s="92">
        <v>28338227</v>
      </c>
      <c r="K15" s="137">
        <v>28338227</v>
      </c>
      <c r="L15" s="137">
        <f>SUM(I15:K15)</f>
        <v>85014681</v>
      </c>
    </row>
    <row r="16" spans="1:15">
      <c r="A16" s="95"/>
      <c r="B16" s="95"/>
      <c r="C16" s="95" t="s">
        <v>412</v>
      </c>
      <c r="D16" s="95"/>
      <c r="E16" s="95"/>
      <c r="F16" s="102">
        <v>49935836.17</v>
      </c>
      <c r="G16" s="104"/>
      <c r="I16" s="92">
        <v>4047229.68</v>
      </c>
      <c r="J16" s="92">
        <v>3381043.18</v>
      </c>
      <c r="K16" s="137">
        <v>3296311.72</v>
      </c>
      <c r="L16" s="137">
        <f>SUM(I16:K16)</f>
        <v>10724584.58</v>
      </c>
    </row>
    <row r="17" spans="1:15">
      <c r="A17" s="95"/>
      <c r="B17" s="95"/>
      <c r="C17" s="95" t="s">
        <v>413</v>
      </c>
      <c r="D17" s="95"/>
      <c r="E17" s="95"/>
      <c r="F17" s="102">
        <v>1917777.61</v>
      </c>
      <c r="G17" s="104"/>
      <c r="I17" s="92">
        <v>267487.57</v>
      </c>
      <c r="J17" s="92">
        <v>266649.18</v>
      </c>
      <c r="K17" s="137">
        <v>262327.28</v>
      </c>
      <c r="L17" s="137">
        <f>SUM(I17:K17)</f>
        <v>796464.03</v>
      </c>
    </row>
    <row r="18" spans="1:15">
      <c r="A18" s="95"/>
      <c r="B18" s="95"/>
      <c r="C18" s="95" t="s">
        <v>414</v>
      </c>
      <c r="D18" s="95"/>
      <c r="E18" s="95"/>
      <c r="F18" s="102">
        <v>0</v>
      </c>
      <c r="G18" s="104"/>
      <c r="K18" s="137"/>
      <c r="L18" s="137"/>
    </row>
    <row r="19" spans="1:15">
      <c r="A19" s="95"/>
      <c r="B19" s="95"/>
      <c r="C19" s="95" t="s">
        <v>415</v>
      </c>
      <c r="D19" s="95"/>
      <c r="E19" s="95"/>
      <c r="F19" s="102">
        <v>72638680.92</v>
      </c>
      <c r="G19" s="104"/>
      <c r="I19" s="92">
        <v>432257.56</v>
      </c>
      <c r="J19" s="92">
        <v>4580703.73</v>
      </c>
      <c r="K19" s="137">
        <v>587219.58</v>
      </c>
      <c r="L19" s="137">
        <f>SUM(I19:K19)</f>
        <v>5600180.87</v>
      </c>
    </row>
    <row r="20" spans="1:15">
      <c r="A20" s="95"/>
      <c r="B20" s="95"/>
      <c r="C20" s="95" t="s">
        <v>416</v>
      </c>
      <c r="D20" s="95"/>
      <c r="E20" s="95"/>
      <c r="F20" s="105">
        <f>SUM(F14:F19)</f>
        <v>751249272.08</v>
      </c>
      <c r="G20" s="104"/>
      <c r="I20" s="92">
        <f>SUM(I14:I19)</f>
        <v>36524217.29</v>
      </c>
      <c r="K20" s="137"/>
      <c r="L20" s="137">
        <f>SUM(I20:K20)</f>
        <v>36524217.29</v>
      </c>
    </row>
    <row r="21" spans="1:15">
      <c r="A21" s="95"/>
      <c r="B21" s="95" t="s">
        <v>417</v>
      </c>
      <c r="C21" s="95"/>
      <c r="D21" s="95"/>
      <c r="E21" s="95"/>
      <c r="F21" s="102"/>
      <c r="G21" s="104"/>
      <c r="K21" s="137"/>
      <c r="L21" s="137">
        <f>SUM(I21:K21)</f>
        <v>0</v>
      </c>
    </row>
    <row r="22" spans="1:15">
      <c r="A22" s="95"/>
      <c r="B22" s="95"/>
      <c r="C22" s="95" t="s">
        <v>418</v>
      </c>
      <c r="D22" s="95"/>
      <c r="E22" s="95"/>
      <c r="F22" s="106"/>
      <c r="G22" s="104"/>
      <c r="I22" s="92">
        <v>2441617.41</v>
      </c>
      <c r="J22" s="92">
        <v>4202385.27</v>
      </c>
      <c r="K22" s="137">
        <v>2834830.73</v>
      </c>
      <c r="L22" s="137">
        <f>SUM(I22:K22)</f>
        <v>9478833.41</v>
      </c>
    </row>
    <row r="23" spans="1:15">
      <c r="A23" s="95"/>
      <c r="B23" s="95"/>
      <c r="D23" s="95" t="s">
        <v>419</v>
      </c>
      <c r="E23" s="95"/>
      <c r="F23" s="102">
        <f>144367893.4+203848329.57</f>
        <v>348216222.97</v>
      </c>
      <c r="G23" s="104"/>
      <c r="I23" s="92">
        <v>93011.69</v>
      </c>
      <c r="J23" s="92">
        <v>0</v>
      </c>
      <c r="K23" s="137">
        <v>0</v>
      </c>
      <c r="L23" s="137">
        <f>SUM(I23:K23)</f>
        <v>93011.69</v>
      </c>
    </row>
    <row r="24" spans="1:15">
      <c r="A24" s="95"/>
      <c r="B24" s="95"/>
      <c r="D24" s="95" t="s">
        <v>420</v>
      </c>
      <c r="E24" s="95"/>
      <c r="F24" s="102">
        <v>66872741.14</v>
      </c>
      <c r="G24" s="104"/>
      <c r="I24" s="92">
        <v>5653204.75</v>
      </c>
      <c r="J24" s="92">
        <v>5833368.5</v>
      </c>
      <c r="K24" s="137">
        <v>8052728.07</v>
      </c>
      <c r="L24" s="137">
        <f>SUM(I24:K24)</f>
        <v>19539301.32</v>
      </c>
    </row>
    <row r="25" spans="1:15">
      <c r="A25" s="95"/>
      <c r="B25" s="95"/>
      <c r="C25" s="95" t="s">
        <v>413</v>
      </c>
      <c r="D25" s="95"/>
      <c r="E25" s="95"/>
      <c r="F25" s="102">
        <v>118977147.33</v>
      </c>
      <c r="G25" s="104"/>
      <c r="K25" s="137"/>
      <c r="L25" s="137"/>
    </row>
    <row r="26" spans="1:15">
      <c r="A26" s="95"/>
      <c r="B26" s="95"/>
      <c r="C26" s="95" t="s">
        <v>421</v>
      </c>
      <c r="D26" s="95"/>
      <c r="E26" s="95"/>
      <c r="F26" s="105">
        <f>SUM(F23:F25)</f>
        <v>534066111.44</v>
      </c>
      <c r="G26" s="104"/>
      <c r="I26" s="92">
        <v>4858458.61</v>
      </c>
      <c r="J26" s="92">
        <v>9596221.49</v>
      </c>
      <c r="K26" s="137">
        <v>8838815.92</v>
      </c>
      <c r="L26" s="137">
        <f>SUM(I26:K26)</f>
        <v>23293496.02</v>
      </c>
    </row>
    <row r="27" spans="1:15">
      <c r="A27" s="95"/>
      <c r="B27" s="95"/>
      <c r="C27" s="95" t="s">
        <v>422</v>
      </c>
      <c r="D27" s="95"/>
      <c r="E27" s="95"/>
      <c r="F27" s="107"/>
      <c r="G27" s="108">
        <f>F20-F26</f>
        <v>217183160.64</v>
      </c>
      <c r="I27" s="92">
        <f>SUM(I22:I26)</f>
        <v>13046292.46</v>
      </c>
      <c r="K27" s="137"/>
      <c r="L27" s="137">
        <f>SUM(I27:K27)</f>
        <v>13046292.46</v>
      </c>
    </row>
    <row r="28" spans="1:15">
      <c r="A28" s="95"/>
      <c r="B28" s="99" t="s">
        <v>423</v>
      </c>
      <c r="C28" s="95"/>
      <c r="D28" s="95"/>
      <c r="E28" s="95"/>
      <c r="F28" s="107"/>
      <c r="G28" s="109"/>
      <c r="I28" s="92">
        <f>I20-I27</f>
        <v>23477924.83</v>
      </c>
      <c r="K28" s="137"/>
      <c r="L28" s="137">
        <f>SUM(I28:K28)</f>
        <v>23477924.83</v>
      </c>
    </row>
    <row r="29" spans="1:15">
      <c r="A29" s="95"/>
      <c r="B29" s="95"/>
      <c r="C29" s="95"/>
      <c r="D29" s="95"/>
      <c r="E29" s="95"/>
      <c r="F29" s="102"/>
      <c r="G29" s="104"/>
      <c r="K29" s="137"/>
      <c r="L29" s="137"/>
    </row>
    <row r="30" spans="1:15">
      <c r="A30" s="99" t="s">
        <v>424</v>
      </c>
      <c r="B30" s="95"/>
      <c r="C30" s="95"/>
      <c r="D30" s="95"/>
      <c r="E30" s="95"/>
      <c r="F30" s="107"/>
      <c r="G30" s="104"/>
      <c r="K30" s="137"/>
      <c r="L30" s="137">
        <f>SUM(I30:K30)</f>
        <v>0</v>
      </c>
    </row>
    <row r="31" spans="1:15">
      <c r="A31" s="95"/>
      <c r="B31" s="95" t="s">
        <v>406</v>
      </c>
      <c r="C31" s="95"/>
      <c r="D31" s="95"/>
      <c r="E31" s="95"/>
      <c r="F31" s="110">
        <v>0</v>
      </c>
      <c r="G31" s="104"/>
      <c r="K31" s="137"/>
      <c r="L31" s="137"/>
    </row>
    <row r="32" spans="1:15">
      <c r="A32" s="95"/>
      <c r="B32" s="95"/>
      <c r="C32" s="111" t="s">
        <v>425</v>
      </c>
      <c r="D32" s="111"/>
      <c r="E32" s="111"/>
      <c r="F32" s="110">
        <v>0</v>
      </c>
      <c r="G32" s="104"/>
      <c r="H32" s="111"/>
      <c r="I32" s="111"/>
      <c r="J32" s="111"/>
      <c r="K32" s="137"/>
      <c r="L32" s="137"/>
    </row>
    <row r="33" spans="1:15">
      <c r="A33" s="95"/>
      <c r="B33" s="95"/>
      <c r="C33" s="111" t="s">
        <v>426</v>
      </c>
      <c r="D33" s="111"/>
      <c r="E33" s="111"/>
      <c r="F33" s="112"/>
      <c r="G33" s="104"/>
      <c r="H33" s="111"/>
      <c r="I33" s="111"/>
      <c r="J33" s="138"/>
      <c r="K33" s="137"/>
      <c r="L33" s="137"/>
    </row>
    <row r="34" spans="1:15">
      <c r="A34" s="95"/>
      <c r="B34" s="95"/>
      <c r="C34" s="111" t="s">
        <v>427</v>
      </c>
      <c r="D34" s="111"/>
      <c r="E34" s="111"/>
      <c r="F34" s="113">
        <v>0</v>
      </c>
      <c r="G34" s="104"/>
      <c r="H34" s="111"/>
      <c r="I34" s="111"/>
      <c r="J34" s="138"/>
      <c r="K34" s="137"/>
      <c r="L34" s="137">
        <f>SUM(I34:K34)</f>
        <v>0</v>
      </c>
    </row>
    <row r="35" spans="1:15">
      <c r="A35" s="95"/>
      <c r="B35" s="95"/>
      <c r="C35" s="111"/>
      <c r="D35" s="111" t="s">
        <v>428</v>
      </c>
      <c r="E35" s="111"/>
      <c r="F35" s="114">
        <f>SUM(F31:F34)</f>
        <v>0</v>
      </c>
      <c r="G35" s="104"/>
      <c r="H35" s="111"/>
      <c r="I35" s="111"/>
      <c r="J35" s="138"/>
      <c r="K35" s="137"/>
      <c r="L35" s="137"/>
    </row>
    <row r="36" spans="1:15">
      <c r="A36" s="95"/>
      <c r="B36" s="95"/>
      <c r="C36" s="95" t="s">
        <v>416</v>
      </c>
      <c r="D36" s="95"/>
      <c r="E36" s="95"/>
      <c r="F36" s="102"/>
      <c r="G36" s="104"/>
      <c r="I36" s="92">
        <v>-7748.76</v>
      </c>
      <c r="J36" s="92">
        <v>2992640.21</v>
      </c>
      <c r="K36" s="137">
        <v>7527131.44</v>
      </c>
      <c r="L36" s="137">
        <f>SUM(I36:K36)</f>
        <v>10512022.89</v>
      </c>
    </row>
    <row r="37" spans="1:15">
      <c r="A37" s="95"/>
      <c r="B37" s="95" t="s">
        <v>417</v>
      </c>
      <c r="C37" s="95"/>
      <c r="D37" s="95"/>
      <c r="E37" s="95"/>
      <c r="F37" s="102">
        <v>28109751.02</v>
      </c>
      <c r="G37" s="104"/>
      <c r="I37" s="92">
        <f>I36</f>
        <v>-7748.76</v>
      </c>
      <c r="L37" s="137">
        <f>SUM(I37:K37)</f>
        <v>-7748.76</v>
      </c>
    </row>
    <row r="38" spans="1:15">
      <c r="A38" s="95"/>
      <c r="B38" s="95"/>
      <c r="C38" s="95" t="s">
        <v>429</v>
      </c>
      <c r="D38" s="95"/>
      <c r="E38" s="95"/>
      <c r="F38" s="115">
        <v>0</v>
      </c>
      <c r="G38" s="116"/>
      <c r="I38" s="92" t="str">
        <f>#REF!-I37</f>
        <v>0</v>
      </c>
      <c r="L38" s="137">
        <f>SUM(I38:K38)</f>
        <v>0</v>
      </c>
    </row>
    <row r="39" spans="1:15">
      <c r="A39" s="95"/>
      <c r="B39" s="95"/>
      <c r="C39" s="111" t="s">
        <v>430</v>
      </c>
      <c r="D39" s="117"/>
      <c r="E39" s="117"/>
      <c r="F39" s="115">
        <v>0</v>
      </c>
      <c r="G39" s="116"/>
      <c r="H39" s="117"/>
      <c r="L39" s="137"/>
    </row>
    <row r="40" spans="1:15">
      <c r="A40" s="95"/>
      <c r="B40" s="95"/>
      <c r="C40" s="111" t="s">
        <v>431</v>
      </c>
      <c r="D40" s="117"/>
      <c r="E40" s="117"/>
      <c r="F40" s="105">
        <f>F37</f>
        <v>28109751.02</v>
      </c>
      <c r="G40" s="104"/>
      <c r="H40" s="117"/>
      <c r="L40" s="137"/>
    </row>
    <row r="41" spans="1:15">
      <c r="A41" s="95"/>
      <c r="B41" s="95"/>
      <c r="C41" s="95" t="s">
        <v>422</v>
      </c>
      <c r="D41" s="95"/>
      <c r="E41" s="95"/>
      <c r="F41" s="102"/>
      <c r="G41" s="108">
        <f>F35-F40</f>
        <v>-28109751.02</v>
      </c>
      <c r="L41" s="137">
        <f>SUM(I41:K41)</f>
        <v>0</v>
      </c>
    </row>
    <row r="42" spans="1:15">
      <c r="A42" s="95"/>
      <c r="B42" s="99" t="s">
        <v>432</v>
      </c>
      <c r="C42" s="95"/>
      <c r="D42" s="95"/>
      <c r="E42" s="95"/>
      <c r="F42" s="96"/>
      <c r="G42" s="118">
        <f>F36-F41</f>
        <v>0</v>
      </c>
      <c r="I42" s="92" t="str">
        <f>I28+I38</f>
        <v>0</v>
      </c>
      <c r="L42" s="137">
        <f>SUM(I42:K42)</f>
        <v>0</v>
      </c>
    </row>
    <row r="43" spans="1:15">
      <c r="A43" s="95"/>
      <c r="B43" s="99"/>
      <c r="C43" s="95"/>
      <c r="D43" s="95"/>
      <c r="E43" s="95"/>
      <c r="F43" s="96"/>
      <c r="G43" s="118"/>
      <c r="L43" s="137"/>
    </row>
    <row r="46" spans="1:15">
      <c r="A46" s="99" t="s">
        <v>433</v>
      </c>
      <c r="B46" s="99"/>
      <c r="C46" s="95"/>
      <c r="D46" s="95"/>
      <c r="E46" s="95"/>
      <c r="F46" s="96"/>
      <c r="G46" s="118"/>
      <c r="L46" s="137"/>
    </row>
    <row r="47" spans="1:15">
      <c r="A47" s="95"/>
      <c r="B47" s="95" t="s">
        <v>406</v>
      </c>
      <c r="C47" s="95"/>
      <c r="D47" s="95"/>
      <c r="E47" s="95"/>
      <c r="F47" s="96"/>
      <c r="G47" s="118"/>
      <c r="L47" s="137"/>
    </row>
    <row r="48" spans="1:15">
      <c r="A48" s="95"/>
      <c r="B48" s="99"/>
      <c r="C48" s="111" t="s">
        <v>434</v>
      </c>
      <c r="D48" s="111"/>
      <c r="E48" s="111"/>
      <c r="F48" s="119">
        <v>0</v>
      </c>
      <c r="G48" s="117"/>
      <c r="H48" s="117"/>
      <c r="L48" s="137"/>
    </row>
    <row r="49" spans="1:15">
      <c r="A49" s="95"/>
      <c r="B49" s="99"/>
      <c r="C49" s="111" t="s">
        <v>435</v>
      </c>
      <c r="D49" s="111"/>
      <c r="E49" s="111"/>
      <c r="F49" s="120">
        <v>0</v>
      </c>
      <c r="G49" s="117"/>
      <c r="H49" s="121"/>
      <c r="L49" s="137"/>
    </row>
    <row r="50" spans="1:15">
      <c r="A50" s="95"/>
      <c r="B50" s="99"/>
      <c r="C50" s="111" t="s">
        <v>416</v>
      </c>
      <c r="D50" s="111"/>
      <c r="E50" s="111"/>
      <c r="F50" s="120">
        <f>SUM(F48:F49)</f>
        <v>0</v>
      </c>
      <c r="G50" s="117"/>
      <c r="H50" s="121"/>
      <c r="L50" s="137"/>
    </row>
    <row r="51" spans="1:15">
      <c r="A51" s="95"/>
      <c r="B51" s="95" t="s">
        <v>417</v>
      </c>
      <c r="C51" s="95"/>
      <c r="D51" s="95"/>
      <c r="E51" s="95"/>
      <c r="L51" s="137"/>
    </row>
    <row r="52" spans="1:15">
      <c r="A52" s="95"/>
      <c r="B52" s="95"/>
      <c r="C52" s="111" t="s">
        <v>436</v>
      </c>
      <c r="D52" s="111"/>
      <c r="E52" s="111"/>
      <c r="F52" s="119">
        <v>0</v>
      </c>
      <c r="G52" s="117"/>
      <c r="H52" s="117"/>
      <c r="L52" s="137"/>
    </row>
    <row r="53" spans="1:15">
      <c r="A53" s="95"/>
      <c r="B53" s="95"/>
      <c r="C53" s="111" t="s">
        <v>437</v>
      </c>
      <c r="D53" s="111"/>
      <c r="E53" s="111"/>
      <c r="F53" s="119">
        <v>0</v>
      </c>
      <c r="G53" s="117"/>
      <c r="H53" s="117"/>
      <c r="L53" s="137"/>
    </row>
    <row r="54" spans="1:15">
      <c r="A54" s="95"/>
      <c r="B54" s="95"/>
      <c r="C54" s="111" t="s">
        <v>422</v>
      </c>
      <c r="D54" s="111"/>
      <c r="E54" s="111"/>
      <c r="F54" s="122">
        <f>SUM(F52:F53)</f>
        <v>0</v>
      </c>
      <c r="G54" s="117"/>
      <c r="H54" s="117"/>
      <c r="L54" s="137"/>
    </row>
    <row r="55" spans="1:15">
      <c r="A55" s="95"/>
      <c r="B55" s="123" t="s">
        <v>438</v>
      </c>
      <c r="C55" s="111"/>
      <c r="D55" s="111"/>
      <c r="E55" s="111"/>
      <c r="F55" s="124"/>
      <c r="G55" s="125">
        <f>F50-F54</f>
        <v>0</v>
      </c>
      <c r="L55" s="137"/>
    </row>
    <row r="56" spans="1:15">
      <c r="A56" s="95"/>
      <c r="B56" s="123"/>
      <c r="C56" s="111"/>
      <c r="D56" s="111"/>
      <c r="E56" s="111"/>
      <c r="F56" s="124"/>
      <c r="G56" s="125"/>
      <c r="L56" s="137"/>
    </row>
    <row r="57" spans="1:15">
      <c r="A57" s="99" t="s">
        <v>439</v>
      </c>
      <c r="B57" s="95"/>
      <c r="C57" s="95"/>
      <c r="D57" s="95"/>
      <c r="E57" s="95"/>
      <c r="G57" s="126">
        <f>G27+G41</f>
        <v>189073409.62</v>
      </c>
      <c r="I57" s="92">
        <v>627915908.91</v>
      </c>
      <c r="N57" s="137"/>
    </row>
    <row r="58" spans="1:15">
      <c r="A58" s="99" t="s">
        <v>440</v>
      </c>
      <c r="B58" s="95"/>
      <c r="C58" s="95"/>
      <c r="D58" s="95"/>
      <c r="E58" s="95"/>
      <c r="G58" s="127">
        <v>2202173934.3</v>
      </c>
      <c r="I58" s="92" t="str">
        <f>I57-#REF!</f>
        <v>0</v>
      </c>
    </row>
    <row r="59" spans="1:15" customHeight="1" ht="15.15" s="89" customFormat="1">
      <c r="A59" s="99" t="s">
        <v>441</v>
      </c>
      <c r="B59" s="95"/>
      <c r="C59" s="95"/>
      <c r="D59" s="95"/>
      <c r="E59" s="95"/>
      <c r="F59" s="92"/>
      <c r="G59" s="128">
        <f>G57+G58</f>
        <v>2391247343.92</v>
      </c>
      <c r="I59" s="139"/>
      <c r="J59" s="139"/>
      <c r="M59" s="133"/>
    </row>
    <row r="60" spans="1:15" customHeight="1" ht="15.15" s="89" customFormat="1">
      <c r="A60" s="95"/>
      <c r="B60" s="95"/>
      <c r="C60" s="95"/>
      <c r="D60" s="95"/>
      <c r="E60" s="95"/>
      <c r="F60" s="96"/>
      <c r="G60" s="129"/>
      <c r="I60" s="139"/>
      <c r="J60" s="139"/>
      <c r="M60" s="133"/>
      <c r="N60" s="133"/>
    </row>
    <row r="61" spans="1:15" customHeight="1" ht="24.75" s="89" customFormat="1">
      <c r="A61" s="130"/>
      <c r="B61" s="130"/>
      <c r="C61" s="130"/>
      <c r="D61" s="130"/>
      <c r="E61" s="130"/>
      <c r="F61" s="131"/>
      <c r="G61" s="130"/>
      <c r="I61" s="139"/>
      <c r="J61" s="139"/>
      <c r="N61" s="133"/>
    </row>
    <row r="62" spans="1:15" s="89" customFormat="1">
      <c r="A62" s="132" t="s">
        <v>57</v>
      </c>
      <c r="B62" s="132"/>
      <c r="C62" s="132"/>
      <c r="D62" s="132"/>
      <c r="E62" s="132"/>
      <c r="F62" s="132"/>
      <c r="G62" s="132"/>
      <c r="H62" s="133"/>
      <c r="I62" s="139"/>
      <c r="J62" s="139"/>
    </row>
    <row r="63" spans="1:15" s="89" customFormat="1">
      <c r="A63" s="132"/>
      <c r="B63" s="132"/>
      <c r="C63" s="132"/>
      <c r="D63" s="132"/>
      <c r="E63" s="132"/>
      <c r="F63" s="132"/>
      <c r="G63" s="132"/>
      <c r="H63" s="133"/>
      <c r="I63" s="139"/>
      <c r="J63" s="139"/>
    </row>
    <row r="64" spans="1:15" s="89" customFormat="1">
      <c r="A64" s="132"/>
      <c r="B64" s="132"/>
      <c r="C64" s="132"/>
      <c r="D64" s="132"/>
      <c r="E64" s="132"/>
      <c r="F64" s="132"/>
      <c r="G64" s="132"/>
      <c r="H64" s="133"/>
      <c r="I64" s="139"/>
      <c r="J64" s="139"/>
    </row>
    <row r="65" spans="1:15" s="89" customFormat="1">
      <c r="A65" s="132"/>
      <c r="B65" s="132"/>
      <c r="C65" s="140" t="s">
        <v>101</v>
      </c>
      <c r="D65" s="140"/>
      <c r="E65" s="140"/>
      <c r="F65" s="132"/>
      <c r="G65" s="132"/>
      <c r="H65" s="133"/>
      <c r="I65" s="139"/>
      <c r="J65" s="139"/>
    </row>
    <row r="66" spans="1:15" customHeight="1" ht="7.5" s="89" customFormat="1">
      <c r="A66" s="130"/>
      <c r="B66" s="130"/>
      <c r="C66" s="130"/>
      <c r="D66" s="130"/>
      <c r="E66" s="130"/>
      <c r="F66" s="131"/>
      <c r="G66" s="130"/>
      <c r="I66" s="139"/>
      <c r="J66" s="139"/>
    </row>
    <row r="67" spans="1:15" s="89" customFormat="1">
      <c r="A67" s="141" t="s">
        <v>102</v>
      </c>
      <c r="B67" s="141"/>
      <c r="C67" s="141"/>
      <c r="D67" s="141"/>
      <c r="E67" s="141"/>
      <c r="F67" s="142" t="s">
        <v>59</v>
      </c>
      <c r="G67" s="142"/>
      <c r="I67" s="139"/>
      <c r="J67" s="139"/>
    </row>
    <row r="68" spans="1:15" s="89" customFormat="1">
      <c r="A68" s="143" t="s">
        <v>442</v>
      </c>
      <c r="B68" s="143"/>
      <c r="C68" s="143"/>
      <c r="D68" s="143"/>
      <c r="E68" s="143"/>
      <c r="F68" s="144" t="s">
        <v>61</v>
      </c>
      <c r="G68" s="144"/>
      <c r="I68" s="139"/>
      <c r="J68" s="139"/>
    </row>
    <row r="69" spans="1:15" s="89" customFormat="1">
      <c r="A69" s="130"/>
      <c r="B69" s="130"/>
      <c r="C69" s="130"/>
      <c r="D69" s="130"/>
      <c r="E69" s="130"/>
      <c r="F69" s="131"/>
      <c r="G69" s="130"/>
      <c r="I69" s="139"/>
      <c r="J69" s="139"/>
    </row>
    <row r="70" spans="1:15" s="89" customFormat="1">
      <c r="F70" s="139"/>
      <c r="I70" s="139"/>
      <c r="J70" s="139"/>
    </row>
    <row r="71" spans="1:15" s="90" customFormat="1">
      <c r="A71" s="89"/>
      <c r="B71" s="89"/>
      <c r="C71" s="89"/>
      <c r="D71" s="89"/>
      <c r="E71" s="89"/>
      <c r="F71" s="139"/>
      <c r="G71" s="133"/>
      <c r="I71" s="145"/>
      <c r="J71" s="145"/>
    </row>
    <row r="72" spans="1:15" s="90" customFormat="1">
      <c r="A72" s="89"/>
      <c r="B72" s="89"/>
      <c r="C72" s="89"/>
      <c r="D72" s="89"/>
      <c r="E72" s="89"/>
      <c r="F72" s="139"/>
      <c r="G72" s="133"/>
      <c r="I72" s="145"/>
      <c r="J72" s="145"/>
    </row>
    <row r="73" spans="1:15" s="89" customFormat="1">
      <c r="A73" s="90"/>
      <c r="B73" s="90"/>
      <c r="C73" s="90"/>
      <c r="D73" s="90"/>
      <c r="E73" s="90"/>
      <c r="F73" s="145"/>
      <c r="G73" s="146">
        <f>G59-G58</f>
        <v>189073409.62</v>
      </c>
      <c r="I73" s="139"/>
      <c r="J73" s="139"/>
    </row>
    <row r="74" spans="1:15" s="89" customFormat="1">
      <c r="A74" s="90"/>
      <c r="B74" s="90"/>
      <c r="C74" s="90"/>
      <c r="D74" s="90"/>
      <c r="E74" s="90"/>
      <c r="F74" s="145"/>
      <c r="G74" s="146">
        <f>G73-G57</f>
        <v>-2.9802322387695E-8</v>
      </c>
      <c r="I74" s="139"/>
      <c r="J74" s="139"/>
    </row>
    <row r="75" spans="1:15" s="89" customFormat="1">
      <c r="F75" s="139"/>
      <c r="G75" s="139"/>
      <c r="I75" s="139"/>
      <c r="J75" s="139"/>
    </row>
    <row r="76" spans="1:15" s="89" customFormat="1">
      <c r="F76" s="139"/>
      <c r="G76" s="133"/>
      <c r="I76" s="139"/>
      <c r="J76" s="139"/>
    </row>
    <row r="77" spans="1:15">
      <c r="A77" s="89"/>
      <c r="B77" s="89"/>
      <c r="C77" s="89"/>
      <c r="D77" s="89"/>
      <c r="E77" s="89"/>
      <c r="F77" s="139"/>
      <c r="G77" s="89"/>
    </row>
    <row r="78" spans="1:15">
      <c r="A78" s="89"/>
      <c r="B78" s="89"/>
      <c r="C78" s="89"/>
      <c r="D78" s="89"/>
      <c r="E78" s="89"/>
      <c r="F78" s="139"/>
      <c r="G78" s="89"/>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4:G4"/>
    <mergeCell ref="A5:G5"/>
    <mergeCell ref="C65:E65"/>
    <mergeCell ref="A67:E67"/>
    <mergeCell ref="F67:G67"/>
    <mergeCell ref="A68:E68"/>
    <mergeCell ref="F68:G68"/>
    <mergeCell ref="A62:G63"/>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B17" sqref="B17:C17"/>
    </sheetView>
  </sheetViews>
  <sheetFormatPr defaultRowHeight="14.4" defaultColWidth="9" outlineLevelRow="0" outlineLevelCol="0"/>
  <cols>
    <col min="1" max="1" width="8.8518518518518" hidden="true" customWidth="true" style="0"/>
    <col min="2" max="2" width="11.712962962963" customWidth="true" style="0"/>
    <col min="3" max="3" width="42.851851851852" customWidth="true" style="0"/>
    <col min="4" max="4" width="16.138888888889" customWidth="true" style="0"/>
    <col min="5" max="5" width="16.851851851852" customWidth="true" style="0"/>
    <col min="6" max="6" width="15.574074074074" customWidth="true" style="0"/>
    <col min="7" max="7" width="16.287037037037" customWidth="true" style="0"/>
    <col min="8" max="8" width="14.287037037037" customWidth="true" style="0"/>
    <col min="9" max="9" width="3" customWidth="true" style="0"/>
    <col min="10" max="10" width="8.8518518518518" hidden="true" customWidth="true" style="0"/>
    <col min="11" max="11" width="8.8518518518518" hidden="true" customWidth="true" style="0"/>
    <col min="257" max="257" width="9" hidden="true" style="0"/>
    <col min="258" max="258" width="11.712962962963" customWidth="true" style="0"/>
    <col min="259" max="259" width="42.851851851852" customWidth="true" style="0"/>
    <col min="260" max="260" width="16.138888888889" customWidth="true" style="0"/>
    <col min="261" max="261" width="16.851851851852" customWidth="true" style="0"/>
    <col min="262" max="262" width="15.574074074074" customWidth="true" style="0"/>
    <col min="263" max="263" width="16.287037037037" customWidth="true" style="0"/>
    <col min="264" max="264" width="14.287037037037" customWidth="true" style="0"/>
    <col min="265" max="265" width="3" customWidth="true" style="0"/>
    <col min="266" max="266" width="9" hidden="true" style="0"/>
    <col min="267" max="267" width="9" hidden="true" style="0"/>
    <col min="513" max="513" width="9" hidden="true" style="0"/>
    <col min="514" max="514" width="11.712962962963" customWidth="true" style="0"/>
    <col min="515" max="515" width="42.851851851852" customWidth="true" style="0"/>
    <col min="516" max="516" width="16.138888888889" customWidth="true" style="0"/>
    <col min="517" max="517" width="16.851851851852" customWidth="true" style="0"/>
    <col min="518" max="518" width="15.574074074074" customWidth="true" style="0"/>
    <col min="519" max="519" width="16.287037037037" customWidth="true" style="0"/>
    <col min="520" max="520" width="14.287037037037" customWidth="true" style="0"/>
    <col min="521" max="521" width="3" customWidth="true" style="0"/>
    <col min="522" max="522" width="9" hidden="true" style="0"/>
    <col min="523" max="523" width="9" hidden="true" style="0"/>
    <col min="769" max="769" width="9" hidden="true" style="0"/>
    <col min="770" max="770" width="11.712962962963" customWidth="true" style="0"/>
    <col min="771" max="771" width="42.851851851852" customWidth="true" style="0"/>
    <col min="772" max="772" width="16.138888888889" customWidth="true" style="0"/>
    <col min="773" max="773" width="16.851851851852" customWidth="true" style="0"/>
    <col min="774" max="774" width="15.574074074074" customWidth="true" style="0"/>
    <col min="775" max="775" width="16.287037037037" customWidth="true" style="0"/>
    <col min="776" max="776" width="14.287037037037" customWidth="true" style="0"/>
    <col min="777" max="777" width="3" customWidth="true" style="0"/>
    <col min="778" max="778" width="9" hidden="true" style="0"/>
    <col min="779" max="779" width="9" hidden="true" style="0"/>
    <col min="1025" max="1025" width="9" hidden="true" style="0"/>
    <col min="1026" max="1026" width="11.712962962963" customWidth="true" style="0"/>
    <col min="1027" max="1027" width="42.851851851852" customWidth="true" style="0"/>
    <col min="1028" max="1028" width="16.138888888889" customWidth="true" style="0"/>
    <col min="1029" max="1029" width="16.851851851852" customWidth="true" style="0"/>
    <col min="1030" max="1030" width="15.574074074074" customWidth="true" style="0"/>
    <col min="1031" max="1031" width="16.287037037037" customWidth="true" style="0"/>
    <col min="1032" max="1032" width="14.287037037037" customWidth="true" style="0"/>
    <col min="1033" max="1033" width="3" customWidth="true" style="0"/>
    <col min="1034" max="1034" width="9" hidden="true" style="0"/>
    <col min="1035" max="1035" width="9" hidden="true" style="0"/>
    <col min="1281" max="1281" width="9" hidden="true" style="0"/>
    <col min="1282" max="1282" width="11.712962962963" customWidth="true" style="0"/>
    <col min="1283" max="1283" width="42.851851851852" customWidth="true" style="0"/>
    <col min="1284" max="1284" width="16.138888888889" customWidth="true" style="0"/>
    <col min="1285" max="1285" width="16.851851851852" customWidth="true" style="0"/>
    <col min="1286" max="1286" width="15.574074074074" customWidth="true" style="0"/>
    <col min="1287" max="1287" width="16.287037037037" customWidth="true" style="0"/>
    <col min="1288" max="1288" width="14.287037037037" customWidth="true" style="0"/>
    <col min="1289" max="1289" width="3" customWidth="true" style="0"/>
    <col min="1290" max="1290" width="9" hidden="true" style="0"/>
    <col min="1291" max="1291" width="9" hidden="true" style="0"/>
    <col min="1537" max="1537" width="9" hidden="true" style="0"/>
    <col min="1538" max="1538" width="11.712962962963" customWidth="true" style="0"/>
    <col min="1539" max="1539" width="42.851851851852" customWidth="true" style="0"/>
    <col min="1540" max="1540" width="16.138888888889" customWidth="true" style="0"/>
    <col min="1541" max="1541" width="16.851851851852" customWidth="true" style="0"/>
    <col min="1542" max="1542" width="15.574074074074" customWidth="true" style="0"/>
    <col min="1543" max="1543" width="16.287037037037" customWidth="true" style="0"/>
    <col min="1544" max="1544" width="14.287037037037" customWidth="true" style="0"/>
    <col min="1545" max="1545" width="3" customWidth="true" style="0"/>
    <col min="1546" max="1546" width="9" hidden="true" style="0"/>
    <col min="1547" max="1547" width="9" hidden="true" style="0"/>
    <col min="1793" max="1793" width="9" hidden="true" style="0"/>
    <col min="1794" max="1794" width="11.712962962963" customWidth="true" style="0"/>
    <col min="1795" max="1795" width="42.851851851852" customWidth="true" style="0"/>
    <col min="1796" max="1796" width="16.138888888889" customWidth="true" style="0"/>
    <col min="1797" max="1797" width="16.851851851852" customWidth="true" style="0"/>
    <col min="1798" max="1798" width="15.574074074074" customWidth="true" style="0"/>
    <col min="1799" max="1799" width="16.287037037037" customWidth="true" style="0"/>
    <col min="1800" max="1800" width="14.287037037037" customWidth="true" style="0"/>
    <col min="1801" max="1801" width="3" customWidth="true" style="0"/>
    <col min="1802" max="1802" width="9" hidden="true" style="0"/>
    <col min="1803" max="1803" width="9" hidden="true" style="0"/>
    <col min="2049" max="2049" width="9" hidden="true" style="0"/>
    <col min="2050" max="2050" width="11.712962962963" customWidth="true" style="0"/>
    <col min="2051" max="2051" width="42.851851851852" customWidth="true" style="0"/>
    <col min="2052" max="2052" width="16.138888888889" customWidth="true" style="0"/>
    <col min="2053" max="2053" width="16.851851851852" customWidth="true" style="0"/>
    <col min="2054" max="2054" width="15.574074074074" customWidth="true" style="0"/>
    <col min="2055" max="2055" width="16.287037037037" customWidth="true" style="0"/>
    <col min="2056" max="2056" width="14.287037037037" customWidth="true" style="0"/>
    <col min="2057" max="2057" width="3" customWidth="true" style="0"/>
    <col min="2058" max="2058" width="9" hidden="true" style="0"/>
    <col min="2059" max="2059" width="9" hidden="true" style="0"/>
    <col min="2305" max="2305" width="9" hidden="true" style="0"/>
    <col min="2306" max="2306" width="11.712962962963" customWidth="true" style="0"/>
    <col min="2307" max="2307" width="42.851851851852" customWidth="true" style="0"/>
    <col min="2308" max="2308" width="16.138888888889" customWidth="true" style="0"/>
    <col min="2309" max="2309" width="16.851851851852" customWidth="true" style="0"/>
    <col min="2310" max="2310" width="15.574074074074" customWidth="true" style="0"/>
    <col min="2311" max="2311" width="16.287037037037" customWidth="true" style="0"/>
    <col min="2312" max="2312" width="14.287037037037" customWidth="true" style="0"/>
    <col min="2313" max="2313" width="3" customWidth="true" style="0"/>
    <col min="2314" max="2314" width="9" hidden="true" style="0"/>
    <col min="2315" max="2315" width="9" hidden="true" style="0"/>
    <col min="2561" max="2561" width="9" hidden="true" style="0"/>
    <col min="2562" max="2562" width="11.712962962963" customWidth="true" style="0"/>
    <col min="2563" max="2563" width="42.851851851852" customWidth="true" style="0"/>
    <col min="2564" max="2564" width="16.138888888889" customWidth="true" style="0"/>
    <col min="2565" max="2565" width="16.851851851852" customWidth="true" style="0"/>
    <col min="2566" max="2566" width="15.574074074074" customWidth="true" style="0"/>
    <col min="2567" max="2567" width="16.287037037037" customWidth="true" style="0"/>
    <col min="2568" max="2568" width="14.287037037037" customWidth="true" style="0"/>
    <col min="2569" max="2569" width="3" customWidth="true" style="0"/>
    <col min="2570" max="2570" width="9" hidden="true" style="0"/>
    <col min="2571" max="2571" width="9" hidden="true" style="0"/>
    <col min="2817" max="2817" width="9" hidden="true" style="0"/>
    <col min="2818" max="2818" width="11.712962962963" customWidth="true" style="0"/>
    <col min="2819" max="2819" width="42.851851851852" customWidth="true" style="0"/>
    <col min="2820" max="2820" width="16.138888888889" customWidth="true" style="0"/>
    <col min="2821" max="2821" width="16.851851851852" customWidth="true" style="0"/>
    <col min="2822" max="2822" width="15.574074074074" customWidth="true" style="0"/>
    <col min="2823" max="2823" width="16.287037037037" customWidth="true" style="0"/>
    <col min="2824" max="2824" width="14.287037037037" customWidth="true" style="0"/>
    <col min="2825" max="2825" width="3" customWidth="true" style="0"/>
    <col min="2826" max="2826" width="9" hidden="true" style="0"/>
    <col min="2827" max="2827" width="9" hidden="true" style="0"/>
    <col min="3073" max="3073" width="9" hidden="true" style="0"/>
    <col min="3074" max="3074" width="11.712962962963" customWidth="true" style="0"/>
    <col min="3075" max="3075" width="42.851851851852" customWidth="true" style="0"/>
    <col min="3076" max="3076" width="16.138888888889" customWidth="true" style="0"/>
    <col min="3077" max="3077" width="16.851851851852" customWidth="true" style="0"/>
    <col min="3078" max="3078" width="15.574074074074" customWidth="true" style="0"/>
    <col min="3079" max="3079" width="16.287037037037" customWidth="true" style="0"/>
    <col min="3080" max="3080" width="14.287037037037" customWidth="true" style="0"/>
    <col min="3081" max="3081" width="3" customWidth="true" style="0"/>
    <col min="3082" max="3082" width="9" hidden="true" style="0"/>
    <col min="3083" max="3083" width="9" hidden="true" style="0"/>
    <col min="3329" max="3329" width="9" hidden="true" style="0"/>
    <col min="3330" max="3330" width="11.712962962963" customWidth="true" style="0"/>
    <col min="3331" max="3331" width="42.851851851852" customWidth="true" style="0"/>
    <col min="3332" max="3332" width="16.138888888889" customWidth="true" style="0"/>
    <col min="3333" max="3333" width="16.851851851852" customWidth="true" style="0"/>
    <col min="3334" max="3334" width="15.574074074074" customWidth="true" style="0"/>
    <col min="3335" max="3335" width="16.287037037037" customWidth="true" style="0"/>
    <col min="3336" max="3336" width="14.287037037037" customWidth="true" style="0"/>
    <col min="3337" max="3337" width="3" customWidth="true" style="0"/>
    <col min="3338" max="3338" width="9" hidden="true" style="0"/>
    <col min="3339" max="3339" width="9" hidden="true" style="0"/>
    <col min="3585" max="3585" width="9" hidden="true" style="0"/>
    <col min="3586" max="3586" width="11.712962962963" customWidth="true" style="0"/>
    <col min="3587" max="3587" width="42.851851851852" customWidth="true" style="0"/>
    <col min="3588" max="3588" width="16.138888888889" customWidth="true" style="0"/>
    <col min="3589" max="3589" width="16.851851851852" customWidth="true" style="0"/>
    <col min="3590" max="3590" width="15.574074074074" customWidth="true" style="0"/>
    <col min="3591" max="3591" width="16.287037037037" customWidth="true" style="0"/>
    <col min="3592" max="3592" width="14.287037037037" customWidth="true" style="0"/>
    <col min="3593" max="3593" width="3" customWidth="true" style="0"/>
    <col min="3594" max="3594" width="9" hidden="true" style="0"/>
    <col min="3595" max="3595" width="9" hidden="true" style="0"/>
    <col min="3841" max="3841" width="9" hidden="true" style="0"/>
    <col min="3842" max="3842" width="11.712962962963" customWidth="true" style="0"/>
    <col min="3843" max="3843" width="42.851851851852" customWidth="true" style="0"/>
    <col min="3844" max="3844" width="16.138888888889" customWidth="true" style="0"/>
    <col min="3845" max="3845" width="16.851851851852" customWidth="true" style="0"/>
    <col min="3846" max="3846" width="15.574074074074" customWidth="true" style="0"/>
    <col min="3847" max="3847" width="16.287037037037" customWidth="true" style="0"/>
    <col min="3848" max="3848" width="14.287037037037" customWidth="true" style="0"/>
    <col min="3849" max="3849" width="3" customWidth="true" style="0"/>
    <col min="3850" max="3850" width="9" hidden="true" style="0"/>
    <col min="3851" max="3851" width="9" hidden="true" style="0"/>
    <col min="4097" max="4097" width="9" hidden="true" style="0"/>
    <col min="4098" max="4098" width="11.712962962963" customWidth="true" style="0"/>
    <col min="4099" max="4099" width="42.851851851852" customWidth="true" style="0"/>
    <col min="4100" max="4100" width="16.138888888889" customWidth="true" style="0"/>
    <col min="4101" max="4101" width="16.851851851852" customWidth="true" style="0"/>
    <col min="4102" max="4102" width="15.574074074074" customWidth="true" style="0"/>
    <col min="4103" max="4103" width="16.287037037037" customWidth="true" style="0"/>
    <col min="4104" max="4104" width="14.287037037037" customWidth="true" style="0"/>
    <col min="4105" max="4105" width="3" customWidth="true" style="0"/>
    <col min="4106" max="4106" width="9" hidden="true" style="0"/>
    <col min="4107" max="4107" width="9" hidden="true" style="0"/>
    <col min="4353" max="4353" width="9" hidden="true" style="0"/>
    <col min="4354" max="4354" width="11.712962962963" customWidth="true" style="0"/>
    <col min="4355" max="4355" width="42.851851851852" customWidth="true" style="0"/>
    <col min="4356" max="4356" width="16.138888888889" customWidth="true" style="0"/>
    <col min="4357" max="4357" width="16.851851851852" customWidth="true" style="0"/>
    <col min="4358" max="4358" width="15.574074074074" customWidth="true" style="0"/>
    <col min="4359" max="4359" width="16.287037037037" customWidth="true" style="0"/>
    <col min="4360" max="4360" width="14.287037037037" customWidth="true" style="0"/>
    <col min="4361" max="4361" width="3" customWidth="true" style="0"/>
    <col min="4362" max="4362" width="9" hidden="true" style="0"/>
    <col min="4363" max="4363" width="9" hidden="true" style="0"/>
    <col min="4609" max="4609" width="9" hidden="true" style="0"/>
    <col min="4610" max="4610" width="11.712962962963" customWidth="true" style="0"/>
    <col min="4611" max="4611" width="42.851851851852" customWidth="true" style="0"/>
    <col min="4612" max="4612" width="16.138888888889" customWidth="true" style="0"/>
    <col min="4613" max="4613" width="16.851851851852" customWidth="true" style="0"/>
    <col min="4614" max="4614" width="15.574074074074" customWidth="true" style="0"/>
    <col min="4615" max="4615" width="16.287037037037" customWidth="true" style="0"/>
    <col min="4616" max="4616" width="14.287037037037" customWidth="true" style="0"/>
    <col min="4617" max="4617" width="3" customWidth="true" style="0"/>
    <col min="4618" max="4618" width="9" hidden="true" style="0"/>
    <col min="4619" max="4619" width="9" hidden="true" style="0"/>
    <col min="4865" max="4865" width="9" hidden="true" style="0"/>
    <col min="4866" max="4866" width="11.712962962963" customWidth="true" style="0"/>
    <col min="4867" max="4867" width="42.851851851852" customWidth="true" style="0"/>
    <col min="4868" max="4868" width="16.138888888889" customWidth="true" style="0"/>
    <col min="4869" max="4869" width="16.851851851852" customWidth="true" style="0"/>
    <col min="4870" max="4870" width="15.574074074074" customWidth="true" style="0"/>
    <col min="4871" max="4871" width="16.287037037037" customWidth="true" style="0"/>
    <col min="4872" max="4872" width="14.287037037037" customWidth="true" style="0"/>
    <col min="4873" max="4873" width="3" customWidth="true" style="0"/>
    <col min="4874" max="4874" width="9" hidden="true" style="0"/>
    <col min="4875" max="4875" width="9" hidden="true" style="0"/>
    <col min="5121" max="5121" width="9" hidden="true" style="0"/>
    <col min="5122" max="5122" width="11.712962962963" customWidth="true" style="0"/>
    <col min="5123" max="5123" width="42.851851851852" customWidth="true" style="0"/>
    <col min="5124" max="5124" width="16.138888888889" customWidth="true" style="0"/>
    <col min="5125" max="5125" width="16.851851851852" customWidth="true" style="0"/>
    <col min="5126" max="5126" width="15.574074074074" customWidth="true" style="0"/>
    <col min="5127" max="5127" width="16.287037037037" customWidth="true" style="0"/>
    <col min="5128" max="5128" width="14.287037037037" customWidth="true" style="0"/>
    <col min="5129" max="5129" width="3" customWidth="true" style="0"/>
    <col min="5130" max="5130" width="9" hidden="true" style="0"/>
    <col min="5131" max="5131" width="9" hidden="true" style="0"/>
    <col min="5377" max="5377" width="9" hidden="true" style="0"/>
    <col min="5378" max="5378" width="11.712962962963" customWidth="true" style="0"/>
    <col min="5379" max="5379" width="42.851851851852" customWidth="true" style="0"/>
    <col min="5380" max="5380" width="16.138888888889" customWidth="true" style="0"/>
    <col min="5381" max="5381" width="16.851851851852" customWidth="true" style="0"/>
    <col min="5382" max="5382" width="15.574074074074" customWidth="true" style="0"/>
    <col min="5383" max="5383" width="16.287037037037" customWidth="true" style="0"/>
    <col min="5384" max="5384" width="14.287037037037" customWidth="true" style="0"/>
    <col min="5385" max="5385" width="3" customWidth="true" style="0"/>
    <col min="5386" max="5386" width="9" hidden="true" style="0"/>
    <col min="5387" max="5387" width="9" hidden="true" style="0"/>
    <col min="5633" max="5633" width="9" hidden="true" style="0"/>
    <col min="5634" max="5634" width="11.712962962963" customWidth="true" style="0"/>
    <col min="5635" max="5635" width="42.851851851852" customWidth="true" style="0"/>
    <col min="5636" max="5636" width="16.138888888889" customWidth="true" style="0"/>
    <col min="5637" max="5637" width="16.851851851852" customWidth="true" style="0"/>
    <col min="5638" max="5638" width="15.574074074074" customWidth="true" style="0"/>
    <col min="5639" max="5639" width="16.287037037037" customWidth="true" style="0"/>
    <col min="5640" max="5640" width="14.287037037037" customWidth="true" style="0"/>
    <col min="5641" max="5641" width="3" customWidth="true" style="0"/>
    <col min="5642" max="5642" width="9" hidden="true" style="0"/>
    <col min="5643" max="5643" width="9" hidden="true" style="0"/>
    <col min="5889" max="5889" width="9" hidden="true" style="0"/>
    <col min="5890" max="5890" width="11.712962962963" customWidth="true" style="0"/>
    <col min="5891" max="5891" width="42.851851851852" customWidth="true" style="0"/>
    <col min="5892" max="5892" width="16.138888888889" customWidth="true" style="0"/>
    <col min="5893" max="5893" width="16.851851851852" customWidth="true" style="0"/>
    <col min="5894" max="5894" width="15.574074074074" customWidth="true" style="0"/>
    <col min="5895" max="5895" width="16.287037037037" customWidth="true" style="0"/>
    <col min="5896" max="5896" width="14.287037037037" customWidth="true" style="0"/>
    <col min="5897" max="5897" width="3" customWidth="true" style="0"/>
    <col min="5898" max="5898" width="9" hidden="true" style="0"/>
    <col min="5899" max="5899" width="9" hidden="true" style="0"/>
    <col min="6145" max="6145" width="9" hidden="true" style="0"/>
    <col min="6146" max="6146" width="11.712962962963" customWidth="true" style="0"/>
    <col min="6147" max="6147" width="42.851851851852" customWidth="true" style="0"/>
    <col min="6148" max="6148" width="16.138888888889" customWidth="true" style="0"/>
    <col min="6149" max="6149" width="16.851851851852" customWidth="true" style="0"/>
    <col min="6150" max="6150" width="15.574074074074" customWidth="true" style="0"/>
    <col min="6151" max="6151" width="16.287037037037" customWidth="true" style="0"/>
    <col min="6152" max="6152" width="14.287037037037" customWidth="true" style="0"/>
    <col min="6153" max="6153" width="3" customWidth="true" style="0"/>
    <col min="6154" max="6154" width="9" hidden="true" style="0"/>
    <col min="6155" max="6155" width="9" hidden="true" style="0"/>
    <col min="6401" max="6401" width="9" hidden="true" style="0"/>
    <col min="6402" max="6402" width="11.712962962963" customWidth="true" style="0"/>
    <col min="6403" max="6403" width="42.851851851852" customWidth="true" style="0"/>
    <col min="6404" max="6404" width="16.138888888889" customWidth="true" style="0"/>
    <col min="6405" max="6405" width="16.851851851852" customWidth="true" style="0"/>
    <col min="6406" max="6406" width="15.574074074074" customWidth="true" style="0"/>
    <col min="6407" max="6407" width="16.287037037037" customWidth="true" style="0"/>
    <col min="6408" max="6408" width="14.287037037037" customWidth="true" style="0"/>
    <col min="6409" max="6409" width="3" customWidth="true" style="0"/>
    <col min="6410" max="6410" width="9" hidden="true" style="0"/>
    <col min="6411" max="6411" width="9" hidden="true" style="0"/>
    <col min="6657" max="6657" width="9" hidden="true" style="0"/>
    <col min="6658" max="6658" width="11.712962962963" customWidth="true" style="0"/>
    <col min="6659" max="6659" width="42.851851851852" customWidth="true" style="0"/>
    <col min="6660" max="6660" width="16.138888888889" customWidth="true" style="0"/>
    <col min="6661" max="6661" width="16.851851851852" customWidth="true" style="0"/>
    <col min="6662" max="6662" width="15.574074074074" customWidth="true" style="0"/>
    <col min="6663" max="6663" width="16.287037037037" customWidth="true" style="0"/>
    <col min="6664" max="6664" width="14.287037037037" customWidth="true" style="0"/>
    <col min="6665" max="6665" width="3" customWidth="true" style="0"/>
    <col min="6666" max="6666" width="9" hidden="true" style="0"/>
    <col min="6667" max="6667" width="9" hidden="true" style="0"/>
    <col min="6913" max="6913" width="9" hidden="true" style="0"/>
    <col min="6914" max="6914" width="11.712962962963" customWidth="true" style="0"/>
    <col min="6915" max="6915" width="42.851851851852" customWidth="true" style="0"/>
    <col min="6916" max="6916" width="16.138888888889" customWidth="true" style="0"/>
    <col min="6917" max="6917" width="16.851851851852" customWidth="true" style="0"/>
    <col min="6918" max="6918" width="15.574074074074" customWidth="true" style="0"/>
    <col min="6919" max="6919" width="16.287037037037" customWidth="true" style="0"/>
    <col min="6920" max="6920" width="14.287037037037" customWidth="true" style="0"/>
    <col min="6921" max="6921" width="3" customWidth="true" style="0"/>
    <col min="6922" max="6922" width="9" hidden="true" style="0"/>
    <col min="6923" max="6923" width="9" hidden="true" style="0"/>
    <col min="7169" max="7169" width="9" hidden="true" style="0"/>
    <col min="7170" max="7170" width="11.712962962963" customWidth="true" style="0"/>
    <col min="7171" max="7171" width="42.851851851852" customWidth="true" style="0"/>
    <col min="7172" max="7172" width="16.138888888889" customWidth="true" style="0"/>
    <col min="7173" max="7173" width="16.851851851852" customWidth="true" style="0"/>
    <col min="7174" max="7174" width="15.574074074074" customWidth="true" style="0"/>
    <col min="7175" max="7175" width="16.287037037037" customWidth="true" style="0"/>
    <col min="7176" max="7176" width="14.287037037037" customWidth="true" style="0"/>
    <col min="7177" max="7177" width="3" customWidth="true" style="0"/>
    <col min="7178" max="7178" width="9" hidden="true" style="0"/>
    <col min="7179" max="7179" width="9" hidden="true" style="0"/>
    <col min="7425" max="7425" width="9" hidden="true" style="0"/>
    <col min="7426" max="7426" width="11.712962962963" customWidth="true" style="0"/>
    <col min="7427" max="7427" width="42.851851851852" customWidth="true" style="0"/>
    <col min="7428" max="7428" width="16.138888888889" customWidth="true" style="0"/>
    <col min="7429" max="7429" width="16.851851851852" customWidth="true" style="0"/>
    <col min="7430" max="7430" width="15.574074074074" customWidth="true" style="0"/>
    <col min="7431" max="7431" width="16.287037037037" customWidth="true" style="0"/>
    <col min="7432" max="7432" width="14.287037037037" customWidth="true" style="0"/>
    <col min="7433" max="7433" width="3" customWidth="true" style="0"/>
    <col min="7434" max="7434" width="9" hidden="true" style="0"/>
    <col min="7435" max="7435" width="9" hidden="true" style="0"/>
    <col min="7681" max="7681" width="9" hidden="true" style="0"/>
    <col min="7682" max="7682" width="11.712962962963" customWidth="true" style="0"/>
    <col min="7683" max="7683" width="42.851851851852" customWidth="true" style="0"/>
    <col min="7684" max="7684" width="16.138888888889" customWidth="true" style="0"/>
    <col min="7685" max="7685" width="16.851851851852" customWidth="true" style="0"/>
    <col min="7686" max="7686" width="15.574074074074" customWidth="true" style="0"/>
    <col min="7687" max="7687" width="16.287037037037" customWidth="true" style="0"/>
    <col min="7688" max="7688" width="14.287037037037" customWidth="true" style="0"/>
    <col min="7689" max="7689" width="3" customWidth="true" style="0"/>
    <col min="7690" max="7690" width="9" hidden="true" style="0"/>
    <col min="7691" max="7691" width="9" hidden="true" style="0"/>
    <col min="7937" max="7937" width="9" hidden="true" style="0"/>
    <col min="7938" max="7938" width="11.712962962963" customWidth="true" style="0"/>
    <col min="7939" max="7939" width="42.851851851852" customWidth="true" style="0"/>
    <col min="7940" max="7940" width="16.138888888889" customWidth="true" style="0"/>
    <col min="7941" max="7941" width="16.851851851852" customWidth="true" style="0"/>
    <col min="7942" max="7942" width="15.574074074074" customWidth="true" style="0"/>
    <col min="7943" max="7943" width="16.287037037037" customWidth="true" style="0"/>
    <col min="7944" max="7944" width="14.287037037037" customWidth="true" style="0"/>
    <col min="7945" max="7945" width="3" customWidth="true" style="0"/>
    <col min="7946" max="7946" width="9" hidden="true" style="0"/>
    <col min="7947" max="7947" width="9" hidden="true" style="0"/>
    <col min="8193" max="8193" width="9" hidden="true" style="0"/>
    <col min="8194" max="8194" width="11.712962962963" customWidth="true" style="0"/>
    <col min="8195" max="8195" width="42.851851851852" customWidth="true" style="0"/>
    <col min="8196" max="8196" width="16.138888888889" customWidth="true" style="0"/>
    <col min="8197" max="8197" width="16.851851851852" customWidth="true" style="0"/>
    <col min="8198" max="8198" width="15.574074074074" customWidth="true" style="0"/>
    <col min="8199" max="8199" width="16.287037037037" customWidth="true" style="0"/>
    <col min="8200" max="8200" width="14.287037037037" customWidth="true" style="0"/>
    <col min="8201" max="8201" width="3" customWidth="true" style="0"/>
    <col min="8202" max="8202" width="9" hidden="true" style="0"/>
    <col min="8203" max="8203" width="9" hidden="true" style="0"/>
    <col min="8449" max="8449" width="9" hidden="true" style="0"/>
    <col min="8450" max="8450" width="11.712962962963" customWidth="true" style="0"/>
    <col min="8451" max="8451" width="42.851851851852" customWidth="true" style="0"/>
    <col min="8452" max="8452" width="16.138888888889" customWidth="true" style="0"/>
    <col min="8453" max="8453" width="16.851851851852" customWidth="true" style="0"/>
    <col min="8454" max="8454" width="15.574074074074" customWidth="true" style="0"/>
    <col min="8455" max="8455" width="16.287037037037" customWidth="true" style="0"/>
    <col min="8456" max="8456" width="14.287037037037" customWidth="true" style="0"/>
    <col min="8457" max="8457" width="3" customWidth="true" style="0"/>
    <col min="8458" max="8458" width="9" hidden="true" style="0"/>
    <col min="8459" max="8459" width="9" hidden="true" style="0"/>
    <col min="8705" max="8705" width="9" hidden="true" style="0"/>
    <col min="8706" max="8706" width="11.712962962963" customWidth="true" style="0"/>
    <col min="8707" max="8707" width="42.851851851852" customWidth="true" style="0"/>
    <col min="8708" max="8708" width="16.138888888889" customWidth="true" style="0"/>
    <col min="8709" max="8709" width="16.851851851852" customWidth="true" style="0"/>
    <col min="8710" max="8710" width="15.574074074074" customWidth="true" style="0"/>
    <col min="8711" max="8711" width="16.287037037037" customWidth="true" style="0"/>
    <col min="8712" max="8712" width="14.287037037037" customWidth="true" style="0"/>
    <col min="8713" max="8713" width="3" customWidth="true" style="0"/>
    <col min="8714" max="8714" width="9" hidden="true" style="0"/>
    <col min="8715" max="8715" width="9" hidden="true" style="0"/>
    <col min="8961" max="8961" width="9" hidden="true" style="0"/>
    <col min="8962" max="8962" width="11.712962962963" customWidth="true" style="0"/>
    <col min="8963" max="8963" width="42.851851851852" customWidth="true" style="0"/>
    <col min="8964" max="8964" width="16.138888888889" customWidth="true" style="0"/>
    <col min="8965" max="8965" width="16.851851851852" customWidth="true" style="0"/>
    <col min="8966" max="8966" width="15.574074074074" customWidth="true" style="0"/>
    <col min="8967" max="8967" width="16.287037037037" customWidth="true" style="0"/>
    <col min="8968" max="8968" width="14.287037037037" customWidth="true" style="0"/>
    <col min="8969" max="8969" width="3" customWidth="true" style="0"/>
    <col min="8970" max="8970" width="9" hidden="true" style="0"/>
    <col min="8971" max="8971" width="9" hidden="true" style="0"/>
    <col min="9217" max="9217" width="9" hidden="true" style="0"/>
    <col min="9218" max="9218" width="11.712962962963" customWidth="true" style="0"/>
    <col min="9219" max="9219" width="42.851851851852" customWidth="true" style="0"/>
    <col min="9220" max="9220" width="16.138888888889" customWidth="true" style="0"/>
    <col min="9221" max="9221" width="16.851851851852" customWidth="true" style="0"/>
    <col min="9222" max="9222" width="15.574074074074" customWidth="true" style="0"/>
    <col min="9223" max="9223" width="16.287037037037" customWidth="true" style="0"/>
    <col min="9224" max="9224" width="14.287037037037" customWidth="true" style="0"/>
    <col min="9225" max="9225" width="3" customWidth="true" style="0"/>
    <col min="9226" max="9226" width="9" hidden="true" style="0"/>
    <col min="9227" max="9227" width="9" hidden="true" style="0"/>
    <col min="9473" max="9473" width="9" hidden="true" style="0"/>
    <col min="9474" max="9474" width="11.712962962963" customWidth="true" style="0"/>
    <col min="9475" max="9475" width="42.851851851852" customWidth="true" style="0"/>
    <col min="9476" max="9476" width="16.138888888889" customWidth="true" style="0"/>
    <col min="9477" max="9477" width="16.851851851852" customWidth="true" style="0"/>
    <col min="9478" max="9478" width="15.574074074074" customWidth="true" style="0"/>
    <col min="9479" max="9479" width="16.287037037037" customWidth="true" style="0"/>
    <col min="9480" max="9480" width="14.287037037037" customWidth="true" style="0"/>
    <col min="9481" max="9481" width="3" customWidth="true" style="0"/>
    <col min="9482" max="9482" width="9" hidden="true" style="0"/>
    <col min="9483" max="9483" width="9" hidden="true" style="0"/>
    <col min="9729" max="9729" width="9" hidden="true" style="0"/>
    <col min="9730" max="9730" width="11.712962962963" customWidth="true" style="0"/>
    <col min="9731" max="9731" width="42.851851851852" customWidth="true" style="0"/>
    <col min="9732" max="9732" width="16.138888888889" customWidth="true" style="0"/>
    <col min="9733" max="9733" width="16.851851851852" customWidth="true" style="0"/>
    <col min="9734" max="9734" width="15.574074074074" customWidth="true" style="0"/>
    <col min="9735" max="9735" width="16.287037037037" customWidth="true" style="0"/>
    <col min="9736" max="9736" width="14.287037037037" customWidth="true" style="0"/>
    <col min="9737" max="9737" width="3" customWidth="true" style="0"/>
    <col min="9738" max="9738" width="9" hidden="true" style="0"/>
    <col min="9739" max="9739" width="9" hidden="true" style="0"/>
    <col min="9985" max="9985" width="9" hidden="true" style="0"/>
    <col min="9986" max="9986" width="11.712962962963" customWidth="true" style="0"/>
    <col min="9987" max="9987" width="42.851851851852" customWidth="true" style="0"/>
    <col min="9988" max="9988" width="16.138888888889" customWidth="true" style="0"/>
    <col min="9989" max="9989" width="16.851851851852" customWidth="true" style="0"/>
    <col min="9990" max="9990" width="15.574074074074" customWidth="true" style="0"/>
    <col min="9991" max="9991" width="16.287037037037" customWidth="true" style="0"/>
    <col min="9992" max="9992" width="14.287037037037" customWidth="true" style="0"/>
    <col min="9993" max="9993" width="3" customWidth="true" style="0"/>
    <col min="9994" max="9994" width="9" hidden="true" style="0"/>
    <col min="9995" max="9995" width="9" hidden="true" style="0"/>
    <col min="10241" max="10241" width="9" hidden="true" style="0"/>
    <col min="10242" max="10242" width="11.712962962963" customWidth="true" style="0"/>
    <col min="10243" max="10243" width="42.851851851852" customWidth="true" style="0"/>
    <col min="10244" max="10244" width="16.138888888889" customWidth="true" style="0"/>
    <col min="10245" max="10245" width="16.851851851852" customWidth="true" style="0"/>
    <col min="10246" max="10246" width="15.574074074074" customWidth="true" style="0"/>
    <col min="10247" max="10247" width="16.287037037037" customWidth="true" style="0"/>
    <col min="10248" max="10248" width="14.287037037037" customWidth="true" style="0"/>
    <col min="10249" max="10249" width="3" customWidth="true" style="0"/>
    <col min="10250" max="10250" width="9" hidden="true" style="0"/>
    <col min="10251" max="10251" width="9" hidden="true" style="0"/>
    <col min="10497" max="10497" width="9" hidden="true" style="0"/>
    <col min="10498" max="10498" width="11.712962962963" customWidth="true" style="0"/>
    <col min="10499" max="10499" width="42.851851851852" customWidth="true" style="0"/>
    <col min="10500" max="10500" width="16.138888888889" customWidth="true" style="0"/>
    <col min="10501" max="10501" width="16.851851851852" customWidth="true" style="0"/>
    <col min="10502" max="10502" width="15.574074074074" customWidth="true" style="0"/>
    <col min="10503" max="10503" width="16.287037037037" customWidth="true" style="0"/>
    <col min="10504" max="10504" width="14.287037037037" customWidth="true" style="0"/>
    <col min="10505" max="10505" width="3" customWidth="true" style="0"/>
    <col min="10506" max="10506" width="9" hidden="true" style="0"/>
    <col min="10507" max="10507" width="9" hidden="true" style="0"/>
    <col min="10753" max="10753" width="9" hidden="true" style="0"/>
    <col min="10754" max="10754" width="11.712962962963" customWidth="true" style="0"/>
    <col min="10755" max="10755" width="42.851851851852" customWidth="true" style="0"/>
    <col min="10756" max="10756" width="16.138888888889" customWidth="true" style="0"/>
    <col min="10757" max="10757" width="16.851851851852" customWidth="true" style="0"/>
    <col min="10758" max="10758" width="15.574074074074" customWidth="true" style="0"/>
    <col min="10759" max="10759" width="16.287037037037" customWidth="true" style="0"/>
    <col min="10760" max="10760" width="14.287037037037" customWidth="true" style="0"/>
    <col min="10761" max="10761" width="3" customWidth="true" style="0"/>
    <col min="10762" max="10762" width="9" hidden="true" style="0"/>
    <col min="10763" max="10763" width="9" hidden="true" style="0"/>
    <col min="11009" max="11009" width="9" hidden="true" style="0"/>
    <col min="11010" max="11010" width="11.712962962963" customWidth="true" style="0"/>
    <col min="11011" max="11011" width="42.851851851852" customWidth="true" style="0"/>
    <col min="11012" max="11012" width="16.138888888889" customWidth="true" style="0"/>
    <col min="11013" max="11013" width="16.851851851852" customWidth="true" style="0"/>
    <col min="11014" max="11014" width="15.574074074074" customWidth="true" style="0"/>
    <col min="11015" max="11015" width="16.287037037037" customWidth="true" style="0"/>
    <col min="11016" max="11016" width="14.287037037037" customWidth="true" style="0"/>
    <col min="11017" max="11017" width="3" customWidth="true" style="0"/>
    <col min="11018" max="11018" width="9" hidden="true" style="0"/>
    <col min="11019" max="11019" width="9" hidden="true" style="0"/>
    <col min="11265" max="11265" width="9" hidden="true" style="0"/>
    <col min="11266" max="11266" width="11.712962962963" customWidth="true" style="0"/>
    <col min="11267" max="11267" width="42.851851851852" customWidth="true" style="0"/>
    <col min="11268" max="11268" width="16.138888888889" customWidth="true" style="0"/>
    <col min="11269" max="11269" width="16.851851851852" customWidth="true" style="0"/>
    <col min="11270" max="11270" width="15.574074074074" customWidth="true" style="0"/>
    <col min="11271" max="11271" width="16.287037037037" customWidth="true" style="0"/>
    <col min="11272" max="11272" width="14.287037037037" customWidth="true" style="0"/>
    <col min="11273" max="11273" width="3" customWidth="true" style="0"/>
    <col min="11274" max="11274" width="9" hidden="true" style="0"/>
    <col min="11275" max="11275" width="9" hidden="true" style="0"/>
    <col min="11521" max="11521" width="9" hidden="true" style="0"/>
    <col min="11522" max="11522" width="11.712962962963" customWidth="true" style="0"/>
    <col min="11523" max="11523" width="42.851851851852" customWidth="true" style="0"/>
    <col min="11524" max="11524" width="16.138888888889" customWidth="true" style="0"/>
    <col min="11525" max="11525" width="16.851851851852" customWidth="true" style="0"/>
    <col min="11526" max="11526" width="15.574074074074" customWidth="true" style="0"/>
    <col min="11527" max="11527" width="16.287037037037" customWidth="true" style="0"/>
    <col min="11528" max="11528" width="14.287037037037" customWidth="true" style="0"/>
    <col min="11529" max="11529" width="3" customWidth="true" style="0"/>
    <col min="11530" max="11530" width="9" hidden="true" style="0"/>
    <col min="11531" max="11531" width="9" hidden="true" style="0"/>
    <col min="11777" max="11777" width="9" hidden="true" style="0"/>
    <col min="11778" max="11778" width="11.712962962963" customWidth="true" style="0"/>
    <col min="11779" max="11779" width="42.851851851852" customWidth="true" style="0"/>
    <col min="11780" max="11780" width="16.138888888889" customWidth="true" style="0"/>
    <col min="11781" max="11781" width="16.851851851852" customWidth="true" style="0"/>
    <col min="11782" max="11782" width="15.574074074074" customWidth="true" style="0"/>
    <col min="11783" max="11783" width="16.287037037037" customWidth="true" style="0"/>
    <col min="11784" max="11784" width="14.287037037037" customWidth="true" style="0"/>
    <col min="11785" max="11785" width="3" customWidth="true" style="0"/>
    <col min="11786" max="11786" width="9" hidden="true" style="0"/>
    <col min="11787" max="11787" width="9" hidden="true" style="0"/>
    <col min="12033" max="12033" width="9" hidden="true" style="0"/>
    <col min="12034" max="12034" width="11.712962962963" customWidth="true" style="0"/>
    <col min="12035" max="12035" width="42.851851851852" customWidth="true" style="0"/>
    <col min="12036" max="12036" width="16.138888888889" customWidth="true" style="0"/>
    <col min="12037" max="12037" width="16.851851851852" customWidth="true" style="0"/>
    <col min="12038" max="12038" width="15.574074074074" customWidth="true" style="0"/>
    <col min="12039" max="12039" width="16.287037037037" customWidth="true" style="0"/>
    <col min="12040" max="12040" width="14.287037037037" customWidth="true" style="0"/>
    <col min="12041" max="12041" width="3" customWidth="true" style="0"/>
    <col min="12042" max="12042" width="9" hidden="true" style="0"/>
    <col min="12043" max="12043" width="9" hidden="true" style="0"/>
    <col min="12289" max="12289" width="9" hidden="true" style="0"/>
    <col min="12290" max="12290" width="11.712962962963" customWidth="true" style="0"/>
    <col min="12291" max="12291" width="42.851851851852" customWidth="true" style="0"/>
    <col min="12292" max="12292" width="16.138888888889" customWidth="true" style="0"/>
    <col min="12293" max="12293" width="16.851851851852" customWidth="true" style="0"/>
    <col min="12294" max="12294" width="15.574074074074" customWidth="true" style="0"/>
    <col min="12295" max="12295" width="16.287037037037" customWidth="true" style="0"/>
    <col min="12296" max="12296" width="14.287037037037" customWidth="true" style="0"/>
    <col min="12297" max="12297" width="3" customWidth="true" style="0"/>
    <col min="12298" max="12298" width="9" hidden="true" style="0"/>
    <col min="12299" max="12299" width="9" hidden="true" style="0"/>
    <col min="12545" max="12545" width="9" hidden="true" style="0"/>
    <col min="12546" max="12546" width="11.712962962963" customWidth="true" style="0"/>
    <col min="12547" max="12547" width="42.851851851852" customWidth="true" style="0"/>
    <col min="12548" max="12548" width="16.138888888889" customWidth="true" style="0"/>
    <col min="12549" max="12549" width="16.851851851852" customWidth="true" style="0"/>
    <col min="12550" max="12550" width="15.574074074074" customWidth="true" style="0"/>
    <col min="12551" max="12551" width="16.287037037037" customWidth="true" style="0"/>
    <col min="12552" max="12552" width="14.287037037037" customWidth="true" style="0"/>
    <col min="12553" max="12553" width="3" customWidth="true" style="0"/>
    <col min="12554" max="12554" width="9" hidden="true" style="0"/>
    <col min="12555" max="12555" width="9" hidden="true" style="0"/>
    <col min="12801" max="12801" width="9" hidden="true" style="0"/>
    <col min="12802" max="12802" width="11.712962962963" customWidth="true" style="0"/>
    <col min="12803" max="12803" width="42.851851851852" customWidth="true" style="0"/>
    <col min="12804" max="12804" width="16.138888888889" customWidth="true" style="0"/>
    <col min="12805" max="12805" width="16.851851851852" customWidth="true" style="0"/>
    <col min="12806" max="12806" width="15.574074074074" customWidth="true" style="0"/>
    <col min="12807" max="12807" width="16.287037037037" customWidth="true" style="0"/>
    <col min="12808" max="12808" width="14.287037037037" customWidth="true" style="0"/>
    <col min="12809" max="12809" width="3" customWidth="true" style="0"/>
    <col min="12810" max="12810" width="9" hidden="true" style="0"/>
    <col min="12811" max="12811" width="9" hidden="true" style="0"/>
    <col min="13057" max="13057" width="9" hidden="true" style="0"/>
    <col min="13058" max="13058" width="11.712962962963" customWidth="true" style="0"/>
    <col min="13059" max="13059" width="42.851851851852" customWidth="true" style="0"/>
    <col min="13060" max="13060" width="16.138888888889" customWidth="true" style="0"/>
    <col min="13061" max="13061" width="16.851851851852" customWidth="true" style="0"/>
    <col min="13062" max="13062" width="15.574074074074" customWidth="true" style="0"/>
    <col min="13063" max="13063" width="16.287037037037" customWidth="true" style="0"/>
    <col min="13064" max="13064" width="14.287037037037" customWidth="true" style="0"/>
    <col min="13065" max="13065" width="3" customWidth="true" style="0"/>
    <col min="13066" max="13066" width="9" hidden="true" style="0"/>
    <col min="13067" max="13067" width="9" hidden="true" style="0"/>
    <col min="13313" max="13313" width="9" hidden="true" style="0"/>
    <col min="13314" max="13314" width="11.712962962963" customWidth="true" style="0"/>
    <col min="13315" max="13315" width="42.851851851852" customWidth="true" style="0"/>
    <col min="13316" max="13316" width="16.138888888889" customWidth="true" style="0"/>
    <col min="13317" max="13317" width="16.851851851852" customWidth="true" style="0"/>
    <col min="13318" max="13318" width="15.574074074074" customWidth="true" style="0"/>
    <col min="13319" max="13319" width="16.287037037037" customWidth="true" style="0"/>
    <col min="13320" max="13320" width="14.287037037037" customWidth="true" style="0"/>
    <col min="13321" max="13321" width="3" customWidth="true" style="0"/>
    <col min="13322" max="13322" width="9" hidden="true" style="0"/>
    <col min="13323" max="13323" width="9" hidden="true" style="0"/>
    <col min="13569" max="13569" width="9" hidden="true" style="0"/>
    <col min="13570" max="13570" width="11.712962962963" customWidth="true" style="0"/>
    <col min="13571" max="13571" width="42.851851851852" customWidth="true" style="0"/>
    <col min="13572" max="13572" width="16.138888888889" customWidth="true" style="0"/>
    <col min="13573" max="13573" width="16.851851851852" customWidth="true" style="0"/>
    <col min="13574" max="13574" width="15.574074074074" customWidth="true" style="0"/>
    <col min="13575" max="13575" width="16.287037037037" customWidth="true" style="0"/>
    <col min="13576" max="13576" width="14.287037037037" customWidth="true" style="0"/>
    <col min="13577" max="13577" width="3" customWidth="true" style="0"/>
    <col min="13578" max="13578" width="9" hidden="true" style="0"/>
    <col min="13579" max="13579" width="9" hidden="true" style="0"/>
    <col min="13825" max="13825" width="9" hidden="true" style="0"/>
    <col min="13826" max="13826" width="11.712962962963" customWidth="true" style="0"/>
    <col min="13827" max="13827" width="42.851851851852" customWidth="true" style="0"/>
    <col min="13828" max="13828" width="16.138888888889" customWidth="true" style="0"/>
    <col min="13829" max="13829" width="16.851851851852" customWidth="true" style="0"/>
    <col min="13830" max="13830" width="15.574074074074" customWidth="true" style="0"/>
    <col min="13831" max="13831" width="16.287037037037" customWidth="true" style="0"/>
    <col min="13832" max="13832" width="14.287037037037" customWidth="true" style="0"/>
    <col min="13833" max="13833" width="3" customWidth="true" style="0"/>
    <col min="13834" max="13834" width="9" hidden="true" style="0"/>
    <col min="13835" max="13835" width="9" hidden="true" style="0"/>
    <col min="14081" max="14081" width="9" hidden="true" style="0"/>
    <col min="14082" max="14082" width="11.712962962963" customWidth="true" style="0"/>
    <col min="14083" max="14083" width="42.851851851852" customWidth="true" style="0"/>
    <col min="14084" max="14084" width="16.138888888889" customWidth="true" style="0"/>
    <col min="14085" max="14085" width="16.851851851852" customWidth="true" style="0"/>
    <col min="14086" max="14086" width="15.574074074074" customWidth="true" style="0"/>
    <col min="14087" max="14087" width="16.287037037037" customWidth="true" style="0"/>
    <col min="14088" max="14088" width="14.287037037037" customWidth="true" style="0"/>
    <col min="14089" max="14089" width="3" customWidth="true" style="0"/>
    <col min="14090" max="14090" width="9" hidden="true" style="0"/>
    <col min="14091" max="14091" width="9" hidden="true" style="0"/>
    <col min="14337" max="14337" width="9" hidden="true" style="0"/>
    <col min="14338" max="14338" width="11.712962962963" customWidth="true" style="0"/>
    <col min="14339" max="14339" width="42.851851851852" customWidth="true" style="0"/>
    <col min="14340" max="14340" width="16.138888888889" customWidth="true" style="0"/>
    <col min="14341" max="14341" width="16.851851851852" customWidth="true" style="0"/>
    <col min="14342" max="14342" width="15.574074074074" customWidth="true" style="0"/>
    <col min="14343" max="14343" width="16.287037037037" customWidth="true" style="0"/>
    <col min="14344" max="14344" width="14.287037037037" customWidth="true" style="0"/>
    <col min="14345" max="14345" width="3" customWidth="true" style="0"/>
    <col min="14346" max="14346" width="9" hidden="true" style="0"/>
    <col min="14347" max="14347" width="9" hidden="true" style="0"/>
    <col min="14593" max="14593" width="9" hidden="true" style="0"/>
    <col min="14594" max="14594" width="11.712962962963" customWidth="true" style="0"/>
    <col min="14595" max="14595" width="42.851851851852" customWidth="true" style="0"/>
    <col min="14596" max="14596" width="16.138888888889" customWidth="true" style="0"/>
    <col min="14597" max="14597" width="16.851851851852" customWidth="true" style="0"/>
    <col min="14598" max="14598" width="15.574074074074" customWidth="true" style="0"/>
    <col min="14599" max="14599" width="16.287037037037" customWidth="true" style="0"/>
    <col min="14600" max="14600" width="14.287037037037" customWidth="true" style="0"/>
    <col min="14601" max="14601" width="3" customWidth="true" style="0"/>
    <col min="14602" max="14602" width="9" hidden="true" style="0"/>
    <col min="14603" max="14603" width="9" hidden="true" style="0"/>
    <col min="14849" max="14849" width="9" hidden="true" style="0"/>
    <col min="14850" max="14850" width="11.712962962963" customWidth="true" style="0"/>
    <col min="14851" max="14851" width="42.851851851852" customWidth="true" style="0"/>
    <col min="14852" max="14852" width="16.138888888889" customWidth="true" style="0"/>
    <col min="14853" max="14853" width="16.851851851852" customWidth="true" style="0"/>
    <col min="14854" max="14854" width="15.574074074074" customWidth="true" style="0"/>
    <col min="14855" max="14855" width="16.287037037037" customWidth="true" style="0"/>
    <col min="14856" max="14856" width="14.287037037037" customWidth="true" style="0"/>
    <col min="14857" max="14857" width="3" customWidth="true" style="0"/>
    <col min="14858" max="14858" width="9" hidden="true" style="0"/>
    <col min="14859" max="14859" width="9" hidden="true" style="0"/>
    <col min="15105" max="15105" width="9" hidden="true" style="0"/>
    <col min="15106" max="15106" width="11.712962962963" customWidth="true" style="0"/>
    <col min="15107" max="15107" width="42.851851851852" customWidth="true" style="0"/>
    <col min="15108" max="15108" width="16.138888888889" customWidth="true" style="0"/>
    <col min="15109" max="15109" width="16.851851851852" customWidth="true" style="0"/>
    <col min="15110" max="15110" width="15.574074074074" customWidth="true" style="0"/>
    <col min="15111" max="15111" width="16.287037037037" customWidth="true" style="0"/>
    <col min="15112" max="15112" width="14.287037037037" customWidth="true" style="0"/>
    <col min="15113" max="15113" width="3" customWidth="true" style="0"/>
    <col min="15114" max="15114" width="9" hidden="true" style="0"/>
    <col min="15115" max="15115" width="9" hidden="true" style="0"/>
    <col min="15361" max="15361" width="9" hidden="true" style="0"/>
    <col min="15362" max="15362" width="11.712962962963" customWidth="true" style="0"/>
    <col min="15363" max="15363" width="42.851851851852" customWidth="true" style="0"/>
    <col min="15364" max="15364" width="16.138888888889" customWidth="true" style="0"/>
    <col min="15365" max="15365" width="16.851851851852" customWidth="true" style="0"/>
    <col min="15366" max="15366" width="15.574074074074" customWidth="true" style="0"/>
    <col min="15367" max="15367" width="16.287037037037" customWidth="true" style="0"/>
    <col min="15368" max="15368" width="14.287037037037" customWidth="true" style="0"/>
    <col min="15369" max="15369" width="3" customWidth="true" style="0"/>
    <col min="15370" max="15370" width="9" hidden="true" style="0"/>
    <col min="15371" max="15371" width="9" hidden="true" style="0"/>
    <col min="15617" max="15617" width="9" hidden="true" style="0"/>
    <col min="15618" max="15618" width="11.712962962963" customWidth="true" style="0"/>
    <col min="15619" max="15619" width="42.851851851852" customWidth="true" style="0"/>
    <col min="15620" max="15620" width="16.138888888889" customWidth="true" style="0"/>
    <col min="15621" max="15621" width="16.851851851852" customWidth="true" style="0"/>
    <col min="15622" max="15622" width="15.574074074074" customWidth="true" style="0"/>
    <col min="15623" max="15623" width="16.287037037037" customWidth="true" style="0"/>
    <col min="15624" max="15624" width="14.287037037037" customWidth="true" style="0"/>
    <col min="15625" max="15625" width="3" customWidth="true" style="0"/>
    <col min="15626" max="15626" width="9" hidden="true" style="0"/>
    <col min="15627" max="15627" width="9" hidden="true" style="0"/>
    <col min="15873" max="15873" width="9" hidden="true" style="0"/>
    <col min="15874" max="15874" width="11.712962962963" customWidth="true" style="0"/>
    <col min="15875" max="15875" width="42.851851851852" customWidth="true" style="0"/>
    <col min="15876" max="15876" width="16.138888888889" customWidth="true" style="0"/>
    <col min="15877" max="15877" width="16.851851851852" customWidth="true" style="0"/>
    <col min="15878" max="15878" width="15.574074074074" customWidth="true" style="0"/>
    <col min="15879" max="15879" width="16.287037037037" customWidth="true" style="0"/>
    <col min="15880" max="15880" width="14.287037037037" customWidth="true" style="0"/>
    <col min="15881" max="15881" width="3" customWidth="true" style="0"/>
    <col min="15882" max="15882" width="9" hidden="true" style="0"/>
    <col min="15883" max="15883" width="9" hidden="true" style="0"/>
    <col min="16129" max="16129" width="9" hidden="true" style="0"/>
    <col min="16130" max="16130" width="11.712962962963" customWidth="true" style="0"/>
    <col min="16131" max="16131" width="42.851851851852" customWidth="true" style="0"/>
    <col min="16132" max="16132" width="16.138888888889" customWidth="true" style="0"/>
    <col min="16133" max="16133" width="16.851851851852" customWidth="true" style="0"/>
    <col min="16134" max="16134" width="15.574074074074" customWidth="true" style="0"/>
    <col min="16135" max="16135" width="16.287037037037" customWidth="true" style="0"/>
    <col min="16136" max="16136" width="14.287037037037" customWidth="true" style="0"/>
    <col min="16137" max="16137" width="3" customWidth="true" style="0"/>
    <col min="16138" max="16138" width="9" hidden="true" style="0"/>
    <col min="16139" max="16139" width="9" hidden="true" style="0"/>
  </cols>
  <sheetData>
    <row r="1" spans="1:16139" customHeight="1" ht="39.95">
      <c r="A1" s="76"/>
      <c r="B1" s="76" t="s">
        <v>443</v>
      </c>
      <c r="C1" s="76"/>
      <c r="D1" s="76"/>
      <c r="E1" s="76"/>
      <c r="F1" s="76"/>
      <c r="G1" s="76"/>
      <c r="H1" s="76"/>
      <c r="I1" s="76"/>
      <c r="J1" s="76"/>
    </row>
    <row r="2" spans="1:16139" customHeight="1" ht="20.1">
      <c r="A2" s="76"/>
      <c r="B2" s="77" t="s">
        <v>444</v>
      </c>
      <c r="C2" s="77"/>
      <c r="D2" s="77"/>
      <c r="E2" s="77"/>
      <c r="F2" s="77"/>
      <c r="G2" s="77"/>
      <c r="H2" s="76"/>
      <c r="I2" s="76"/>
      <c r="J2" s="76"/>
    </row>
    <row r="3" spans="1:16139" customHeight="1" ht="20.1">
      <c r="A3" s="76"/>
      <c r="B3" s="78" t="s">
        <v>445</v>
      </c>
      <c r="C3" s="78" t="s">
        <v>446</v>
      </c>
      <c r="D3" s="76"/>
      <c r="E3" s="76"/>
      <c r="F3" s="76"/>
      <c r="G3" s="76"/>
      <c r="H3" s="76"/>
      <c r="I3" s="76"/>
      <c r="J3" s="76"/>
    </row>
    <row r="4" spans="1:16139" customHeight="1" ht="20.1">
      <c r="A4" s="76"/>
      <c r="B4" s="78" t="s">
        <v>447</v>
      </c>
      <c r="C4" s="78" t="s">
        <v>448</v>
      </c>
      <c r="D4" s="76"/>
      <c r="E4" s="76"/>
      <c r="F4" s="76"/>
      <c r="G4" s="76"/>
      <c r="H4" s="76"/>
      <c r="I4" s="76"/>
      <c r="J4" s="76"/>
    </row>
    <row r="5" spans="1:16139" customHeight="1" ht="35.1">
      <c r="A5" s="76"/>
      <c r="B5" s="79" t="s">
        <v>162</v>
      </c>
      <c r="C5" s="79"/>
      <c r="D5" s="79" t="s">
        <v>449</v>
      </c>
      <c r="E5" s="79" t="s">
        <v>450</v>
      </c>
      <c r="F5" s="79" t="s">
        <v>451</v>
      </c>
      <c r="G5" s="79" t="s">
        <v>100</v>
      </c>
      <c r="H5" s="79" t="s">
        <v>452</v>
      </c>
      <c r="I5" s="76"/>
      <c r="J5" s="76"/>
    </row>
    <row r="6" spans="1:16139" customHeight="1" ht="20.1">
      <c r="A6" s="76"/>
      <c r="B6" s="80" t="s">
        <v>453</v>
      </c>
      <c r="C6" s="80"/>
      <c r="D6" s="81" t="s">
        <v>454</v>
      </c>
      <c r="E6" s="81" t="s">
        <v>455</v>
      </c>
      <c r="F6" s="81" t="s">
        <v>456</v>
      </c>
      <c r="G6" s="81" t="s">
        <v>457</v>
      </c>
      <c r="H6" s="81" t="s">
        <v>458</v>
      </c>
      <c r="I6" s="76"/>
      <c r="J6" s="76"/>
    </row>
    <row r="7" spans="1:16139" customHeight="1" ht="20.1">
      <c r="A7" s="76"/>
      <c r="B7" s="80" t="s">
        <v>459</v>
      </c>
      <c r="C7" s="80"/>
      <c r="D7" s="81" t="s">
        <v>460</v>
      </c>
      <c r="E7" s="81" t="s">
        <v>461</v>
      </c>
      <c r="F7" s="81" t="s">
        <v>462</v>
      </c>
      <c r="G7" s="81" t="s">
        <v>463</v>
      </c>
      <c r="H7" s="81" t="s">
        <v>464</v>
      </c>
      <c r="I7" s="76"/>
      <c r="J7" s="76"/>
    </row>
    <row r="8" spans="1:16139" customHeight="1" ht="20.1">
      <c r="A8" s="76"/>
      <c r="B8" s="80" t="s">
        <v>465</v>
      </c>
      <c r="C8" s="80"/>
      <c r="D8" s="81" t="s">
        <v>466</v>
      </c>
      <c r="E8" s="81" t="s">
        <v>467</v>
      </c>
      <c r="F8" s="81" t="s">
        <v>462</v>
      </c>
      <c r="G8" s="81" t="s">
        <v>468</v>
      </c>
      <c r="H8" s="81" t="s">
        <v>469</v>
      </c>
      <c r="I8" s="76"/>
      <c r="J8" s="76"/>
    </row>
    <row r="9" spans="1:16139" customHeight="1" ht="20.1">
      <c r="A9" s="76"/>
      <c r="B9" s="80" t="s">
        <v>470</v>
      </c>
      <c r="C9" s="80"/>
      <c r="D9" s="81" t="s">
        <v>471</v>
      </c>
      <c r="E9" s="81" t="s">
        <v>472</v>
      </c>
      <c r="F9" s="81" t="s">
        <v>473</v>
      </c>
      <c r="G9" s="81" t="s">
        <v>472</v>
      </c>
      <c r="H9" s="81" t="s">
        <v>474</v>
      </c>
      <c r="I9" s="76"/>
      <c r="J9" s="76"/>
    </row>
    <row r="10" spans="1:16139" customHeight="1" ht="20.1">
      <c r="A10" s="76"/>
      <c r="B10" s="80" t="s">
        <v>475</v>
      </c>
      <c r="C10" s="80"/>
      <c r="D10" s="81" t="s">
        <v>476</v>
      </c>
      <c r="E10" s="81" t="s">
        <v>477</v>
      </c>
      <c r="F10" s="81" t="s">
        <v>473</v>
      </c>
      <c r="G10" s="81" t="s">
        <v>477</v>
      </c>
      <c r="H10" s="81" t="s">
        <v>478</v>
      </c>
      <c r="I10" s="76"/>
      <c r="J10" s="76"/>
    </row>
    <row r="11" spans="1:16139" customHeight="1" ht="20.1">
      <c r="A11" s="76"/>
      <c r="B11" s="80" t="s">
        <v>479</v>
      </c>
      <c r="C11" s="80"/>
      <c r="D11" s="81" t="s">
        <v>480</v>
      </c>
      <c r="E11" s="81" t="s">
        <v>481</v>
      </c>
      <c r="F11" s="81" t="s">
        <v>482</v>
      </c>
      <c r="G11" s="81" t="s">
        <v>483</v>
      </c>
      <c r="H11" s="81" t="s">
        <v>484</v>
      </c>
      <c r="I11" s="76"/>
      <c r="J11" s="76"/>
    </row>
    <row r="12" spans="1:16139" customHeight="1" ht="20.1">
      <c r="A12" s="76"/>
      <c r="B12" s="80" t="s">
        <v>485</v>
      </c>
      <c r="C12" s="80"/>
      <c r="D12" s="81" t="s">
        <v>486</v>
      </c>
      <c r="E12" s="81" t="s">
        <v>487</v>
      </c>
      <c r="F12" s="81" t="s">
        <v>473</v>
      </c>
      <c r="G12" s="81" t="s">
        <v>487</v>
      </c>
      <c r="H12" s="81" t="s">
        <v>488</v>
      </c>
      <c r="I12" s="76"/>
      <c r="J12" s="76"/>
    </row>
    <row r="13" spans="1:16139" customHeight="1" ht="20.1">
      <c r="A13" s="76"/>
      <c r="B13" s="80" t="s">
        <v>489</v>
      </c>
      <c r="C13" s="80"/>
      <c r="D13" s="81" t="s">
        <v>490</v>
      </c>
      <c r="E13" s="81" t="s">
        <v>491</v>
      </c>
      <c r="F13" s="81" t="s">
        <v>473</v>
      </c>
      <c r="G13" s="81" t="s">
        <v>491</v>
      </c>
      <c r="H13" s="81" t="s">
        <v>492</v>
      </c>
      <c r="I13" s="76"/>
      <c r="J13" s="76"/>
    </row>
    <row r="14" spans="1:16139" customHeight="1" ht="20.1">
      <c r="A14" s="76"/>
      <c r="B14" s="80" t="s">
        <v>493</v>
      </c>
      <c r="C14" s="80"/>
      <c r="D14" s="81" t="s">
        <v>494</v>
      </c>
      <c r="E14" s="81" t="s">
        <v>495</v>
      </c>
      <c r="F14" s="81" t="s">
        <v>473</v>
      </c>
      <c r="G14" s="81" t="s">
        <v>495</v>
      </c>
      <c r="H14" s="81" t="s">
        <v>496</v>
      </c>
      <c r="I14" s="76"/>
      <c r="J14" s="76"/>
    </row>
    <row r="15" spans="1:16139" customHeight="1" ht="20.1">
      <c r="A15" s="76"/>
      <c r="B15" s="80" t="s">
        <v>497</v>
      </c>
      <c r="C15" s="80"/>
      <c r="D15" s="81" t="s">
        <v>498</v>
      </c>
      <c r="E15" s="81" t="s">
        <v>499</v>
      </c>
      <c r="F15" s="81" t="s">
        <v>482</v>
      </c>
      <c r="G15" s="81" t="s">
        <v>500</v>
      </c>
      <c r="H15" s="81" t="s">
        <v>501</v>
      </c>
      <c r="I15" s="76"/>
      <c r="J15" s="76"/>
    </row>
    <row r="16" spans="1:16139" customHeight="1" ht="20.1">
      <c r="A16" s="76"/>
      <c r="B16" s="80" t="s">
        <v>502</v>
      </c>
      <c r="C16" s="80"/>
      <c r="D16" s="81" t="s">
        <v>503</v>
      </c>
      <c r="E16" s="81" t="s">
        <v>504</v>
      </c>
      <c r="F16" s="81" t="s">
        <v>473</v>
      </c>
      <c r="G16" s="81" t="s">
        <v>504</v>
      </c>
      <c r="H16" s="81" t="s">
        <v>505</v>
      </c>
      <c r="I16" s="76"/>
      <c r="J16" s="76"/>
    </row>
    <row r="17" spans="1:16139" customHeight="1" ht="20.1">
      <c r="A17" s="76"/>
      <c r="B17" s="80" t="s">
        <v>506</v>
      </c>
      <c r="C17" s="80"/>
      <c r="D17" s="81" t="s">
        <v>503</v>
      </c>
      <c r="E17" s="81" t="s">
        <v>507</v>
      </c>
      <c r="F17" s="81" t="s">
        <v>473</v>
      </c>
      <c r="G17" s="81" t="s">
        <v>507</v>
      </c>
      <c r="H17" s="81" t="s">
        <v>508</v>
      </c>
      <c r="I17" s="76"/>
      <c r="J17" s="76"/>
    </row>
    <row r="18" spans="1:16139" customHeight="1" ht="20.1">
      <c r="A18" s="76"/>
      <c r="B18" s="80" t="s">
        <v>509</v>
      </c>
      <c r="C18" s="80"/>
      <c r="D18" s="81" t="s">
        <v>473</v>
      </c>
      <c r="E18" s="81" t="s">
        <v>510</v>
      </c>
      <c r="F18" s="81" t="s">
        <v>473</v>
      </c>
      <c r="G18" s="81" t="s">
        <v>510</v>
      </c>
      <c r="H18" s="81" t="s">
        <v>511</v>
      </c>
      <c r="I18" s="76"/>
      <c r="J18" s="76"/>
    </row>
    <row r="19" spans="1:16139" customHeight="1" ht="20.1">
      <c r="A19" s="76"/>
      <c r="B19" s="80" t="s">
        <v>512</v>
      </c>
      <c r="C19" s="80"/>
      <c r="D19" s="81" t="s">
        <v>473</v>
      </c>
      <c r="E19" s="81" t="s">
        <v>513</v>
      </c>
      <c r="F19" s="81" t="s">
        <v>473</v>
      </c>
      <c r="G19" s="81" t="s">
        <v>513</v>
      </c>
      <c r="H19" s="81" t="s">
        <v>514</v>
      </c>
      <c r="I19" s="76"/>
      <c r="J19" s="76"/>
    </row>
    <row r="20" spans="1:16139" customHeight="1" ht="20.1">
      <c r="A20" s="76"/>
      <c r="B20" s="80" t="s">
        <v>515</v>
      </c>
      <c r="C20" s="80"/>
      <c r="D20" s="81" t="s">
        <v>473</v>
      </c>
      <c r="E20" s="81" t="s">
        <v>516</v>
      </c>
      <c r="F20" s="81" t="s">
        <v>473</v>
      </c>
      <c r="G20" s="81" t="s">
        <v>516</v>
      </c>
      <c r="H20" s="81" t="s">
        <v>517</v>
      </c>
      <c r="I20" s="76"/>
      <c r="J20" s="76"/>
    </row>
    <row r="21" spans="1:16139" customHeight="1" ht="20.1">
      <c r="A21" s="76"/>
      <c r="B21" s="80" t="s">
        <v>518</v>
      </c>
      <c r="C21" s="80"/>
      <c r="D21" s="81" t="s">
        <v>519</v>
      </c>
      <c r="E21" s="81" t="s">
        <v>520</v>
      </c>
      <c r="F21" s="81" t="s">
        <v>456</v>
      </c>
      <c r="G21" s="81" t="s">
        <v>521</v>
      </c>
      <c r="H21" s="81" t="s">
        <v>522</v>
      </c>
      <c r="I21" s="76"/>
      <c r="J21" s="76"/>
    </row>
    <row r="22" spans="1:16139" customHeight="1" ht="20.1">
      <c r="A22" s="76"/>
      <c r="B22" s="80" t="s">
        <v>523</v>
      </c>
      <c r="C22" s="80"/>
      <c r="D22" s="81" t="s">
        <v>473</v>
      </c>
      <c r="E22" s="81" t="s">
        <v>473</v>
      </c>
      <c r="F22" s="81" t="s">
        <v>473</v>
      </c>
      <c r="G22" s="81" t="s">
        <v>473</v>
      </c>
      <c r="H22" s="81"/>
      <c r="I22" s="76"/>
      <c r="J22" s="76"/>
    </row>
    <row r="23" spans="1:16139" customHeight="1" ht="20.1">
      <c r="A23" s="76"/>
      <c r="B23" s="80" t="s">
        <v>524</v>
      </c>
      <c r="C23" s="80"/>
      <c r="D23" s="81" t="s">
        <v>519</v>
      </c>
      <c r="E23" s="81" t="s">
        <v>520</v>
      </c>
      <c r="F23" s="81" t="s">
        <v>456</v>
      </c>
      <c r="G23" s="81" t="s">
        <v>521</v>
      </c>
      <c r="H23" s="81"/>
      <c r="I23" s="76"/>
      <c r="J23" s="76"/>
    </row>
    <row r="24" spans="1:16139" customHeight="1" ht="20.1">
      <c r="A24" s="76"/>
      <c r="B24" s="80" t="s">
        <v>525</v>
      </c>
      <c r="C24" s="80"/>
      <c r="D24" s="81"/>
      <c r="E24" s="81"/>
      <c r="F24" s="81"/>
      <c r="G24" s="81"/>
      <c r="H24" s="81"/>
      <c r="I24" s="76"/>
      <c r="J24" s="76"/>
    </row>
    <row r="25" spans="1:16139" customHeight="1" ht="20.1">
      <c r="A25" s="76"/>
      <c r="B25" s="80" t="s">
        <v>526</v>
      </c>
      <c r="C25" s="80"/>
      <c r="D25" s="81" t="s">
        <v>473</v>
      </c>
      <c r="E25" s="81" t="s">
        <v>527</v>
      </c>
      <c r="F25" s="81" t="s">
        <v>473</v>
      </c>
      <c r="G25" s="81" t="s">
        <v>527</v>
      </c>
      <c r="H25" s="81" t="s">
        <v>528</v>
      </c>
      <c r="I25" s="76"/>
      <c r="J25" s="76"/>
    </row>
    <row r="26" spans="1:16139" customHeight="1" ht="20.1">
      <c r="A26" s="76"/>
      <c r="B26" s="80" t="s">
        <v>529</v>
      </c>
      <c r="C26" s="80"/>
      <c r="D26" s="81" t="s">
        <v>473</v>
      </c>
      <c r="E26" s="81" t="s">
        <v>530</v>
      </c>
      <c r="F26" s="81" t="s">
        <v>531</v>
      </c>
      <c r="G26" s="81" t="s">
        <v>532</v>
      </c>
      <c r="H26" s="81" t="s">
        <v>533</v>
      </c>
      <c r="I26" s="76"/>
      <c r="J26" s="76"/>
    </row>
    <row r="27" spans="1:16139" customHeight="1" ht="20.1">
      <c r="A27" s="76"/>
      <c r="B27" s="80" t="s">
        <v>534</v>
      </c>
      <c r="C27" s="80"/>
      <c r="D27" s="81" t="s">
        <v>473</v>
      </c>
      <c r="E27" s="81" t="s">
        <v>535</v>
      </c>
      <c r="F27" s="81" t="s">
        <v>473</v>
      </c>
      <c r="G27" s="81" t="s">
        <v>535</v>
      </c>
      <c r="H27" s="81" t="s">
        <v>536</v>
      </c>
      <c r="I27" s="76"/>
      <c r="J27" s="76"/>
    </row>
    <row r="28" spans="1:16139" customHeight="1" ht="20.1">
      <c r="A28" s="76"/>
      <c r="B28" s="80" t="s">
        <v>537</v>
      </c>
      <c r="C28" s="80"/>
      <c r="D28" s="81" t="s">
        <v>473</v>
      </c>
      <c r="E28" s="81" t="s">
        <v>538</v>
      </c>
      <c r="F28" s="81" t="s">
        <v>473</v>
      </c>
      <c r="G28" s="81" t="s">
        <v>538</v>
      </c>
      <c r="H28" s="81" t="s">
        <v>539</v>
      </c>
      <c r="I28" s="76"/>
      <c r="J28" s="76"/>
    </row>
    <row r="29" spans="1:16139" customHeight="1" ht="20.1">
      <c r="A29" s="76"/>
      <c r="B29" s="80" t="s">
        <v>540</v>
      </c>
      <c r="C29" s="80"/>
      <c r="D29" s="81" t="s">
        <v>473</v>
      </c>
      <c r="E29" s="81" t="s">
        <v>473</v>
      </c>
      <c r="F29" s="81" t="s">
        <v>473</v>
      </c>
      <c r="G29" s="81" t="s">
        <v>473</v>
      </c>
      <c r="H29" s="81" t="s">
        <v>541</v>
      </c>
      <c r="I29" s="76"/>
      <c r="J29" s="76"/>
    </row>
    <row r="30" spans="1:16139" customHeight="1" ht="20.1">
      <c r="A30" s="76"/>
      <c r="B30" s="80" t="s">
        <v>542</v>
      </c>
      <c r="C30" s="80"/>
      <c r="D30" s="81" t="s">
        <v>473</v>
      </c>
      <c r="E30" s="81" t="s">
        <v>543</v>
      </c>
      <c r="F30" s="81" t="s">
        <v>473</v>
      </c>
      <c r="G30" s="81" t="s">
        <v>543</v>
      </c>
      <c r="H30" s="81" t="s">
        <v>544</v>
      </c>
      <c r="I30" s="76"/>
      <c r="J30" s="76"/>
    </row>
    <row r="31" spans="1:16139" customHeight="1" ht="20.1">
      <c r="A31" s="76"/>
      <c r="B31" s="80" t="s">
        <v>545</v>
      </c>
      <c r="C31" s="80"/>
      <c r="D31" s="81" t="s">
        <v>473</v>
      </c>
      <c r="E31" s="81" t="s">
        <v>546</v>
      </c>
      <c r="F31" s="81" t="s">
        <v>473</v>
      </c>
      <c r="G31" s="81" t="s">
        <v>546</v>
      </c>
      <c r="H31" s="81" t="s">
        <v>547</v>
      </c>
      <c r="I31" s="76"/>
      <c r="J31" s="76"/>
    </row>
    <row r="32" spans="1:16139" customHeight="1" ht="20.1">
      <c r="A32" s="76"/>
      <c r="B32" s="80" t="s">
        <v>548</v>
      </c>
      <c r="C32" s="80"/>
      <c r="D32" s="81" t="s">
        <v>473</v>
      </c>
      <c r="E32" s="81" t="s">
        <v>473</v>
      </c>
      <c r="F32" s="81" t="s">
        <v>473</v>
      </c>
      <c r="G32" s="81" t="s">
        <v>473</v>
      </c>
      <c r="H32" s="81" t="s">
        <v>541</v>
      </c>
      <c r="I32" s="76"/>
      <c r="J32" s="76"/>
    </row>
    <row r="33" spans="1:16139" customHeight="1" ht="20.1">
      <c r="A33" s="76"/>
      <c r="B33" s="80" t="s">
        <v>549</v>
      </c>
      <c r="C33" s="80"/>
      <c r="D33" s="81" t="s">
        <v>473</v>
      </c>
      <c r="E33" s="81" t="s">
        <v>550</v>
      </c>
      <c r="F33" s="81" t="s">
        <v>531</v>
      </c>
      <c r="G33" s="81" t="s">
        <v>551</v>
      </c>
      <c r="H33" s="81" t="s">
        <v>522</v>
      </c>
      <c r="I33" s="76"/>
      <c r="J33" s="76"/>
    </row>
    <row r="34" spans="1:16139" customHeight="1" ht="20.1">
      <c r="A34" s="76"/>
      <c r="B34" s="80" t="s">
        <v>552</v>
      </c>
      <c r="C34" s="80"/>
      <c r="D34" s="81" t="s">
        <v>519</v>
      </c>
      <c r="E34" s="81" t="s">
        <v>553</v>
      </c>
      <c r="F34" s="81" t="s">
        <v>554</v>
      </c>
      <c r="G34" s="81" t="s">
        <v>555</v>
      </c>
      <c r="H34" s="81" t="s">
        <v>541</v>
      </c>
      <c r="I34" s="76"/>
      <c r="J34" s="76"/>
    </row>
    <row r="35" spans="1:16139" customHeight="1" ht="20.1">
      <c r="A35" s="76"/>
      <c r="B35" s="80" t="s">
        <v>556</v>
      </c>
      <c r="C35" s="80"/>
      <c r="D35" s="81"/>
      <c r="E35" s="81"/>
      <c r="F35" s="81"/>
      <c r="G35" s="81"/>
      <c r="H35" s="81"/>
      <c r="I35" s="76"/>
      <c r="J35" s="76"/>
    </row>
    <row r="36" spans="1:16139" customHeight="1" ht="20.1">
      <c r="A36" s="76"/>
      <c r="B36" s="80" t="s">
        <v>557</v>
      </c>
      <c r="C36" s="80"/>
      <c r="D36" s="81" t="s">
        <v>473</v>
      </c>
      <c r="E36" s="81" t="s">
        <v>473</v>
      </c>
      <c r="F36" s="81" t="s">
        <v>473</v>
      </c>
      <c r="G36" s="81" t="s">
        <v>473</v>
      </c>
      <c r="H36" s="81" t="s">
        <v>541</v>
      </c>
      <c r="I36" s="76"/>
      <c r="J36" s="76"/>
    </row>
    <row r="37" spans="1:16139" customHeight="1" ht="20.1">
      <c r="A37" s="76"/>
      <c r="B37" s="80" t="s">
        <v>558</v>
      </c>
      <c r="C37" s="80"/>
      <c r="D37" s="81" t="s">
        <v>473</v>
      </c>
      <c r="E37" s="81" t="s">
        <v>473</v>
      </c>
      <c r="F37" s="81" t="s">
        <v>473</v>
      </c>
      <c r="G37" s="81" t="s">
        <v>473</v>
      </c>
      <c r="H37" s="81" t="s">
        <v>541</v>
      </c>
      <c r="I37" s="76"/>
      <c r="J37" s="76"/>
    </row>
    <row r="38" spans="1:16139" customHeight="1" ht="20.1">
      <c r="A38" s="76"/>
      <c r="B38" s="80" t="s">
        <v>559</v>
      </c>
      <c r="C38" s="80"/>
      <c r="D38" s="81" t="s">
        <v>473</v>
      </c>
      <c r="E38" s="81" t="s">
        <v>473</v>
      </c>
      <c r="F38" s="81" t="s">
        <v>473</v>
      </c>
      <c r="G38" s="81" t="s">
        <v>473</v>
      </c>
      <c r="H38" s="81" t="s">
        <v>541</v>
      </c>
      <c r="I38" s="76"/>
      <c r="J38" s="76"/>
    </row>
    <row r="39" spans="1:16139" customHeight="1" ht="20.1">
      <c r="A39" s="76"/>
      <c r="B39" s="80" t="s">
        <v>560</v>
      </c>
      <c r="C39" s="80"/>
      <c r="D39" s="81" t="s">
        <v>473</v>
      </c>
      <c r="E39" s="81" t="s">
        <v>473</v>
      </c>
      <c r="F39" s="81" t="s">
        <v>473</v>
      </c>
      <c r="G39" s="81" t="s">
        <v>473</v>
      </c>
      <c r="H39" s="81" t="s">
        <v>541</v>
      </c>
      <c r="I39" s="76"/>
      <c r="J39" s="76"/>
    </row>
    <row r="40" spans="1:16139" customHeight="1" ht="20.1">
      <c r="A40" s="76"/>
      <c r="B40" s="80" t="s">
        <v>561</v>
      </c>
      <c r="C40" s="80"/>
      <c r="D40" s="81" t="s">
        <v>473</v>
      </c>
      <c r="E40" s="81" t="s">
        <v>473</v>
      </c>
      <c r="F40" s="81" t="s">
        <v>473</v>
      </c>
      <c r="G40" s="81" t="s">
        <v>473</v>
      </c>
      <c r="H40" s="81" t="s">
        <v>541</v>
      </c>
      <c r="I40" s="76"/>
      <c r="J40" s="76"/>
    </row>
    <row r="41" spans="1:16139" customHeight="1" ht="20.1">
      <c r="A41" s="76"/>
      <c r="B41" s="80" t="s">
        <v>562</v>
      </c>
      <c r="C41" s="80"/>
      <c r="D41" s="81" t="s">
        <v>473</v>
      </c>
      <c r="E41" s="81" t="s">
        <v>473</v>
      </c>
      <c r="F41" s="81" t="s">
        <v>473</v>
      </c>
      <c r="G41" s="81" t="s">
        <v>473</v>
      </c>
      <c r="H41" s="81" t="s">
        <v>541</v>
      </c>
      <c r="I41" s="76"/>
      <c r="J41" s="76"/>
    </row>
    <row r="42" spans="1:16139" customHeight="1" ht="20.1">
      <c r="A42" s="76"/>
      <c r="B42" s="80" t="s">
        <v>563</v>
      </c>
      <c r="C42" s="80"/>
      <c r="D42" s="81" t="s">
        <v>473</v>
      </c>
      <c r="E42" s="81" t="s">
        <v>473</v>
      </c>
      <c r="F42" s="81" t="s">
        <v>473</v>
      </c>
      <c r="G42" s="81" t="s">
        <v>473</v>
      </c>
      <c r="H42" s="81" t="s">
        <v>541</v>
      </c>
      <c r="I42" s="76"/>
      <c r="J42" s="76"/>
    </row>
    <row r="43" spans="1:16139" customHeight="1" ht="20.1">
      <c r="A43" s="76"/>
      <c r="B43" s="80" t="s">
        <v>564</v>
      </c>
      <c r="C43" s="80"/>
      <c r="D43" s="81" t="s">
        <v>473</v>
      </c>
      <c r="E43" s="81" t="s">
        <v>473</v>
      </c>
      <c r="F43" s="81" t="s">
        <v>473</v>
      </c>
      <c r="G43" s="81" t="s">
        <v>473</v>
      </c>
      <c r="H43" s="81"/>
      <c r="I43" s="76"/>
      <c r="J43" s="76"/>
    </row>
    <row r="44" spans="1:16139" customHeight="1" ht="20.1">
      <c r="A44" s="76"/>
      <c r="B44" s="80" t="s">
        <v>565</v>
      </c>
      <c r="C44" s="80"/>
      <c r="D44" s="81" t="s">
        <v>473</v>
      </c>
      <c r="E44" s="81" t="s">
        <v>473</v>
      </c>
      <c r="F44" s="81" t="s">
        <v>473</v>
      </c>
      <c r="G44" s="81" t="s">
        <v>473</v>
      </c>
      <c r="H44" s="81"/>
      <c r="I44" s="76"/>
      <c r="J44" s="76"/>
    </row>
    <row r="45" spans="1:16139" customHeight="1" ht="20.1">
      <c r="A45" s="76"/>
      <c r="B45" s="80" t="s">
        <v>566</v>
      </c>
      <c r="C45" s="80"/>
      <c r="D45" s="81" t="s">
        <v>473</v>
      </c>
      <c r="E45" s="81" t="s">
        <v>473</v>
      </c>
      <c r="F45" s="81" t="s">
        <v>473</v>
      </c>
      <c r="G45" s="81" t="s">
        <v>473</v>
      </c>
      <c r="H45" s="81"/>
      <c r="I45" s="76"/>
      <c r="J45" s="76"/>
    </row>
    <row r="46" spans="1:16139" customHeight="1" ht="20.1">
      <c r="A46" s="76"/>
      <c r="B46" s="80" t="s">
        <v>567</v>
      </c>
      <c r="C46" s="80"/>
      <c r="D46" s="81" t="s">
        <v>473</v>
      </c>
      <c r="E46" s="81" t="s">
        <v>473</v>
      </c>
      <c r="F46" s="81" t="s">
        <v>473</v>
      </c>
      <c r="G46" s="81" t="s">
        <v>473</v>
      </c>
      <c r="H46" s="81"/>
      <c r="I46" s="76"/>
      <c r="J46" s="76"/>
    </row>
    <row r="47" spans="1:16139" customHeight="1" ht="20.1">
      <c r="A47" s="76"/>
      <c r="B47" s="80" t="s">
        <v>568</v>
      </c>
      <c r="C47" s="80"/>
      <c r="D47" s="81"/>
      <c r="E47" s="81"/>
      <c r="F47" s="81"/>
      <c r="G47" s="81"/>
      <c r="H47" s="81"/>
      <c r="I47" s="76"/>
      <c r="J47" s="76"/>
    </row>
    <row r="48" spans="1:16139" customHeight="1" ht="20.1">
      <c r="A48" s="76"/>
      <c r="B48" s="80" t="s">
        <v>569</v>
      </c>
      <c r="C48" s="80"/>
      <c r="D48" s="81" t="s">
        <v>473</v>
      </c>
      <c r="E48" s="81" t="s">
        <v>570</v>
      </c>
      <c r="F48" s="81" t="s">
        <v>571</v>
      </c>
      <c r="G48" s="81" t="s">
        <v>572</v>
      </c>
      <c r="H48" s="81" t="s">
        <v>522</v>
      </c>
      <c r="I48" s="76"/>
      <c r="J48" s="76"/>
    </row>
    <row r="49" spans="1:16139" customHeight="1" ht="20.1">
      <c r="A49" s="76"/>
      <c r="B49" s="80" t="s">
        <v>573</v>
      </c>
      <c r="C49" s="80"/>
      <c r="D49" s="81" t="s">
        <v>473</v>
      </c>
      <c r="E49" s="81" t="s">
        <v>570</v>
      </c>
      <c r="F49" s="81" t="s">
        <v>571</v>
      </c>
      <c r="G49" s="81" t="s">
        <v>572</v>
      </c>
      <c r="H49" s="81" t="s">
        <v>522</v>
      </c>
      <c r="I49" s="76"/>
      <c r="J49" s="76"/>
    </row>
    <row r="50" spans="1:16139" customHeight="1" ht="20.1">
      <c r="A50" s="76"/>
      <c r="B50" s="80" t="s">
        <v>574</v>
      </c>
      <c r="C50" s="80"/>
      <c r="D50" s="81" t="s">
        <v>473</v>
      </c>
      <c r="E50" s="81" t="s">
        <v>473</v>
      </c>
      <c r="F50" s="81" t="s">
        <v>473</v>
      </c>
      <c r="G50" s="81" t="s">
        <v>473</v>
      </c>
      <c r="H50" s="81" t="s">
        <v>541</v>
      </c>
      <c r="I50" s="76"/>
      <c r="J50" s="76"/>
    </row>
    <row r="51" spans="1:16139" customHeight="1" ht="20.1">
      <c r="A51" s="76"/>
      <c r="B51" s="80" t="s">
        <v>575</v>
      </c>
      <c r="C51" s="80"/>
      <c r="D51" s="81" t="s">
        <v>473</v>
      </c>
      <c r="E51" s="81" t="s">
        <v>473</v>
      </c>
      <c r="F51" s="81" t="s">
        <v>473</v>
      </c>
      <c r="G51" s="81" t="s">
        <v>473</v>
      </c>
      <c r="H51" s="81" t="s">
        <v>541</v>
      </c>
      <c r="I51" s="76"/>
      <c r="J51" s="76"/>
    </row>
    <row r="52" spans="1:16139" customHeight="1" ht="20.1">
      <c r="A52" s="76"/>
      <c r="B52" s="80" t="s">
        <v>576</v>
      </c>
      <c r="C52" s="80"/>
      <c r="D52" s="81" t="s">
        <v>473</v>
      </c>
      <c r="E52" s="81" t="s">
        <v>473</v>
      </c>
      <c r="F52" s="81" t="s">
        <v>473</v>
      </c>
      <c r="G52" s="81" t="s">
        <v>473</v>
      </c>
      <c r="H52" s="81" t="s">
        <v>541</v>
      </c>
      <c r="I52" s="76"/>
      <c r="J52" s="76"/>
    </row>
    <row r="53" spans="1:16139" customHeight="1" ht="20.1">
      <c r="A53" s="76"/>
      <c r="B53" s="80" t="s">
        <v>577</v>
      </c>
      <c r="C53" s="80"/>
      <c r="D53" s="81" t="s">
        <v>473</v>
      </c>
      <c r="E53" s="81" t="s">
        <v>473</v>
      </c>
      <c r="F53" s="81" t="s">
        <v>473</v>
      </c>
      <c r="G53" s="81" t="s">
        <v>473</v>
      </c>
      <c r="H53" s="81" t="s">
        <v>541</v>
      </c>
      <c r="I53" s="76"/>
      <c r="J53" s="76"/>
    </row>
    <row r="54" spans="1:16139" customHeight="1" ht="20.1">
      <c r="A54" s="76"/>
      <c r="B54" s="80" t="s">
        <v>578</v>
      </c>
      <c r="C54" s="80"/>
      <c r="D54" s="81" t="s">
        <v>473</v>
      </c>
      <c r="E54" s="81" t="s">
        <v>473</v>
      </c>
      <c r="F54" s="81" t="s">
        <v>473</v>
      </c>
      <c r="G54" s="81" t="s">
        <v>473</v>
      </c>
      <c r="H54" s="81" t="s">
        <v>541</v>
      </c>
      <c r="I54" s="76"/>
      <c r="J54" s="76"/>
    </row>
    <row r="55" spans="1:16139" customHeight="1" ht="20.1">
      <c r="A55" s="76"/>
      <c r="B55" s="80" t="s">
        <v>579</v>
      </c>
      <c r="C55" s="80"/>
      <c r="D55" s="81" t="s">
        <v>473</v>
      </c>
      <c r="E55" s="81" t="s">
        <v>473</v>
      </c>
      <c r="F55" s="81" t="s">
        <v>473</v>
      </c>
      <c r="G55" s="81" t="s">
        <v>473</v>
      </c>
      <c r="H55" s="81"/>
      <c r="I55" s="76"/>
      <c r="J55" s="76"/>
    </row>
    <row r="56" spans="1:16139" customHeight="1" ht="20.1">
      <c r="A56" s="76"/>
      <c r="B56" s="80" t="s">
        <v>580</v>
      </c>
      <c r="C56" s="80"/>
      <c r="D56" s="81" t="s">
        <v>473</v>
      </c>
      <c r="E56" s="81" t="s">
        <v>570</v>
      </c>
      <c r="F56" s="81" t="s">
        <v>571</v>
      </c>
      <c r="G56" s="81" t="s">
        <v>572</v>
      </c>
      <c r="H56" s="81"/>
      <c r="I56" s="76"/>
      <c r="J56" s="76"/>
    </row>
    <row r="57" spans="1:16139" customHeight="1" ht="20.1">
      <c r="A57" s="76"/>
      <c r="B57" s="80" t="s">
        <v>581</v>
      </c>
      <c r="C57" s="80"/>
      <c r="D57" s="81" t="s">
        <v>519</v>
      </c>
      <c r="E57" s="81" t="s">
        <v>582</v>
      </c>
      <c r="F57" s="81" t="s">
        <v>583</v>
      </c>
      <c r="G57" s="81" t="s">
        <v>584</v>
      </c>
      <c r="H57" s="81"/>
      <c r="I57" s="76"/>
      <c r="J57" s="76"/>
    </row>
    <row r="58" spans="1:16139" customHeight="1" ht="20.1">
      <c r="A58" s="76"/>
      <c r="B58" s="80" t="s">
        <v>585</v>
      </c>
      <c r="C58" s="80"/>
      <c r="D58" s="81" t="s">
        <v>586</v>
      </c>
      <c r="E58" s="81" t="s">
        <v>587</v>
      </c>
      <c r="F58" s="81" t="s">
        <v>588</v>
      </c>
      <c r="G58" s="81" t="s">
        <v>586</v>
      </c>
      <c r="H58" s="81"/>
      <c r="I58" s="76"/>
      <c r="J58" s="76"/>
    </row>
    <row r="59" spans="1:16139" customHeight="1" ht="20.1">
      <c r="A59" s="76"/>
      <c r="B59" s="80" t="s">
        <v>589</v>
      </c>
      <c r="C59" s="80"/>
      <c r="D59" s="81" t="s">
        <v>590</v>
      </c>
      <c r="E59" s="81" t="s">
        <v>591</v>
      </c>
      <c r="F59" s="81" t="s">
        <v>592</v>
      </c>
      <c r="G59" s="81" t="s">
        <v>593</v>
      </c>
      <c r="H59" s="81"/>
      <c r="I59" s="76"/>
      <c r="J59" s="76"/>
    </row>
    <row r="60" spans="1:16139" customHeight="1" ht="20.1">
      <c r="A60" s="76"/>
      <c r="B60" s="80" t="s">
        <v>594</v>
      </c>
      <c r="C60" s="80"/>
      <c r="D60" s="81" t="s">
        <v>595</v>
      </c>
      <c r="E60" s="81" t="s">
        <v>596</v>
      </c>
      <c r="F60" s="81" t="s">
        <v>597</v>
      </c>
      <c r="G60" s="81" t="s">
        <v>595</v>
      </c>
      <c r="H60" s="81"/>
      <c r="I60" s="76"/>
      <c r="J60" s="76"/>
    </row>
    <row r="61" spans="1:16139" customHeight="1" ht="20.1">
      <c r="A61" s="76"/>
      <c r="B61" s="80" t="s">
        <v>598</v>
      </c>
      <c r="C61" s="80"/>
      <c r="D61" s="81" t="s">
        <v>599</v>
      </c>
      <c r="E61" s="81" t="s">
        <v>600</v>
      </c>
      <c r="F61" s="81" t="s">
        <v>601</v>
      </c>
      <c r="G61" s="81" t="s">
        <v>602</v>
      </c>
      <c r="H61" s="81"/>
      <c r="I61" s="76"/>
      <c r="J61" s="76"/>
    </row>
    <row r="62" spans="1:16139" customHeight="1" ht="20.1">
      <c r="A62" s="76"/>
      <c r="B62" s="80" t="s">
        <v>603</v>
      </c>
      <c r="C62" s="80"/>
      <c r="D62" s="81" t="s">
        <v>473</v>
      </c>
      <c r="E62" s="81" t="s">
        <v>604</v>
      </c>
      <c r="F62" s="81" t="s">
        <v>605</v>
      </c>
      <c r="G62" s="81" t="s">
        <v>606</v>
      </c>
      <c r="H62" s="81"/>
      <c r="I62" s="76"/>
      <c r="J62" s="76"/>
    </row>
    <row r="63" spans="1:16139" customHeight="1" ht="20.1">
      <c r="A63" s="76"/>
      <c r="B63" s="80" t="s">
        <v>607</v>
      </c>
      <c r="C63" s="80"/>
      <c r="D63" s="81" t="s">
        <v>608</v>
      </c>
      <c r="E63" s="81" t="s">
        <v>609</v>
      </c>
      <c r="F63" s="81" t="s">
        <v>610</v>
      </c>
      <c r="G63" s="81" t="s">
        <v>611</v>
      </c>
      <c r="H63" s="81"/>
      <c r="I63" s="76"/>
      <c r="J63" s="76"/>
    </row>
    <row r="64" spans="1:16139" customHeight="1" ht="20.1">
      <c r="A64" s="76"/>
      <c r="B64" s="76"/>
      <c r="C64" s="76"/>
      <c r="D64" s="76"/>
      <c r="E64" s="82" t="s">
        <v>612</v>
      </c>
      <c r="F64" s="82" t="s">
        <v>451</v>
      </c>
      <c r="G64" s="82" t="s">
        <v>409</v>
      </c>
      <c r="H64" s="76"/>
      <c r="I64" s="76"/>
      <c r="J64" s="76"/>
    </row>
    <row r="65" spans="1:16139" customHeight="1" ht="20.1">
      <c r="A65" s="76"/>
      <c r="B65" s="80" t="s">
        <v>607</v>
      </c>
      <c r="C65" s="80"/>
      <c r="D65" s="80"/>
      <c r="E65" s="81" t="s">
        <v>609</v>
      </c>
      <c r="F65" s="81" t="s">
        <v>610</v>
      </c>
      <c r="G65" s="81" t="s">
        <v>611</v>
      </c>
      <c r="H65" s="76"/>
      <c r="I65" s="76"/>
      <c r="J65" s="76"/>
    </row>
    <row r="66" spans="1:16139" customHeight="1" ht="20.1">
      <c r="A66" s="76"/>
      <c r="B66" s="80" t="s">
        <v>613</v>
      </c>
      <c r="C66" s="80"/>
      <c r="D66" s="80"/>
      <c r="E66" s="81"/>
      <c r="F66" s="81"/>
      <c r="G66" s="81"/>
      <c r="H66" s="76"/>
      <c r="I66" s="76"/>
      <c r="J66" s="76"/>
    </row>
    <row r="67" spans="1:16139" customHeight="1" ht="20.1">
      <c r="A67" s="76"/>
      <c r="B67" s="80" t="s">
        <v>614</v>
      </c>
      <c r="C67" s="80"/>
      <c r="D67" s="80"/>
      <c r="E67" s="81" t="s">
        <v>615</v>
      </c>
      <c r="F67" s="81" t="s">
        <v>616</v>
      </c>
      <c r="G67" s="81" t="s">
        <v>617</v>
      </c>
      <c r="H67" s="76"/>
      <c r="I67" s="76"/>
      <c r="J67" s="76"/>
    </row>
    <row r="68" spans="1:16139" customHeight="1" ht="20.1">
      <c r="A68" s="76"/>
      <c r="B68" s="80" t="s">
        <v>618</v>
      </c>
      <c r="C68" s="80"/>
      <c r="D68" s="80"/>
      <c r="E68" s="81" t="s">
        <v>619</v>
      </c>
      <c r="F68" s="81" t="s">
        <v>620</v>
      </c>
      <c r="G68" s="81" t="s">
        <v>621</v>
      </c>
      <c r="H68" s="76"/>
      <c r="I68" s="76"/>
      <c r="J68" s="76"/>
    </row>
    <row r="69" spans="1:16139" customHeight="1" ht="20.1">
      <c r="A69" s="76"/>
      <c r="B69" s="80" t="s">
        <v>622</v>
      </c>
      <c r="C69" s="80"/>
      <c r="D69" s="80"/>
      <c r="E69" s="81" t="s">
        <v>473</v>
      </c>
      <c r="F69" s="81" t="s">
        <v>473</v>
      </c>
      <c r="G69" s="81" t="s">
        <v>473</v>
      </c>
      <c r="H69" s="76"/>
      <c r="I69" s="76"/>
      <c r="J69" s="76"/>
    </row>
    <row r="70" spans="1:16139" customHeight="1" ht="20.1">
      <c r="A70" s="76"/>
      <c r="B70" s="80" t="s">
        <v>623</v>
      </c>
      <c r="C70" s="80"/>
      <c r="D70" s="80"/>
      <c r="E70" s="81" t="s">
        <v>624</v>
      </c>
      <c r="F70" s="81" t="s">
        <v>625</v>
      </c>
      <c r="G70" s="81" t="s">
        <v>626</v>
      </c>
      <c r="H70" s="76"/>
      <c r="I70" s="76"/>
      <c r="J70" s="76"/>
    </row>
    <row r="71" spans="1:16139" customHeight="1" ht="20.1">
      <c r="A71" s="76"/>
      <c r="B71" s="80" t="s">
        <v>627</v>
      </c>
      <c r="C71" s="80"/>
      <c r="D71" s="81" t="s">
        <v>628</v>
      </c>
      <c r="E71" s="76"/>
      <c r="F71" s="76"/>
      <c r="G71" s="76"/>
      <c r="H71" s="76"/>
      <c r="I71" s="76"/>
      <c r="J71" s="76"/>
    </row>
    <row r="72" spans="1:16139" customHeight="1" ht="60">
      <c r="A72" s="76"/>
      <c r="B72" s="76"/>
      <c r="C72" s="76"/>
      <c r="D72" s="76"/>
      <c r="E72" s="76"/>
      <c r="F72" s="83" t="s">
        <v>101</v>
      </c>
      <c r="G72" s="83"/>
      <c r="H72" s="76"/>
      <c r="I72" s="76"/>
      <c r="J72" s="76"/>
    </row>
    <row r="73" spans="1:16139" customHeight="1" ht="20.1">
      <c r="A73" s="76"/>
      <c r="B73" s="76"/>
      <c r="C73" s="76"/>
      <c r="D73" s="76"/>
      <c r="E73" s="77" t="s">
        <v>629</v>
      </c>
      <c r="F73" s="84" t="s">
        <v>630</v>
      </c>
      <c r="G73" s="84"/>
      <c r="H73" s="85"/>
      <c r="I73" s="85"/>
      <c r="J73" s="76"/>
    </row>
    <row r="74" spans="1:16139" customHeight="1" ht="20.1">
      <c r="A74" s="76"/>
      <c r="B74" s="76"/>
      <c r="C74" s="76"/>
      <c r="D74" s="76"/>
      <c r="E74" s="76"/>
      <c r="F74" s="86" t="s">
        <v>393</v>
      </c>
      <c r="G74" s="86"/>
      <c r="H74" s="85"/>
      <c r="I74" s="85"/>
      <c r="J74" s="76"/>
    </row>
    <row r="75" spans="1:16139" customHeight="1" ht="20.1" hidden="true">
      <c r="A75" s="76"/>
      <c r="B75" s="76"/>
      <c r="C75" s="76"/>
      <c r="D75" s="87" t="s">
        <v>631</v>
      </c>
      <c r="E75" s="87"/>
      <c r="F75" s="87"/>
      <c r="G75" s="78" t="s">
        <v>632</v>
      </c>
      <c r="H75" s="76"/>
      <c r="I75" s="76"/>
      <c r="J75" s="76"/>
    </row>
    <row r="76" spans="1:16139">
      <c r="A76" s="85"/>
      <c r="B76" s="85"/>
      <c r="C76" s="85"/>
      <c r="D76" s="85"/>
      <c r="E76" s="85"/>
      <c r="F76" s="85"/>
      <c r="G76" s="85"/>
      <c r="H76" s="85"/>
      <c r="I76" s="85"/>
      <c r="J76" s="85"/>
    </row>
  </sheetData>
  <sheetProtection password="9EB5" sheet="tru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B1:G1"/>
    <mergeCell ref="B2:G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65:D65"/>
    <mergeCell ref="B66:D66"/>
    <mergeCell ref="B67:D67"/>
    <mergeCell ref="B68:D68"/>
    <mergeCell ref="B69:D69"/>
    <mergeCell ref="B70:D70"/>
    <mergeCell ref="B71:C71"/>
    <mergeCell ref="F72:G72"/>
    <mergeCell ref="H72:I72"/>
    <mergeCell ref="F73:G73"/>
    <mergeCell ref="F74:G74"/>
    <mergeCell ref="D75:F75"/>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 outlineLevelRow="0" outlineLevelCol="0"/>
  <cols>
    <col min="1" max="1" width="5.4259259259259" customWidth="true" style="3"/>
    <col min="2" max="2" width="12.138888888889" customWidth="true" style="3"/>
    <col min="3" max="3" width="31.138888888889" customWidth="true" style="3"/>
    <col min="4" max="4" width="18.138888888889" customWidth="true" style="3"/>
    <col min="5" max="5" width="18" customWidth="true" style="3"/>
    <col min="6" max="6" width="19.425925925926" customWidth="true" style="6"/>
    <col min="7" max="7" width="26.712962962963" customWidth="true" style="6"/>
    <col min="8" max="8" width="17.574074074074" customWidth="true" style="3"/>
    <col min="9" max="9" width="19.138888888889" customWidth="true" style="3"/>
    <col min="10" max="10" width="18" customWidth="true" style="3"/>
    <col min="11" max="11" width="21.138888888889" customWidth="true" style="48"/>
    <col min="12" max="12" width="9.1388888888889" customWidth="true" style="3"/>
  </cols>
  <sheetData>
    <row r="1" spans="1:12">
      <c r="A1" s="6" t="s">
        <v>633</v>
      </c>
      <c r="B1" s="6"/>
      <c r="C1" s="51"/>
      <c r="D1" s="7"/>
      <c r="E1" s="52"/>
      <c r="F1" s="52"/>
      <c r="G1" s="53"/>
      <c r="H1" s="6"/>
      <c r="I1" s="6"/>
    </row>
    <row r="2" spans="1:12">
      <c r="A2" s="6"/>
      <c r="B2" s="6"/>
      <c r="C2" s="51"/>
      <c r="D2" s="7"/>
      <c r="E2" s="52"/>
      <c r="F2" s="52"/>
      <c r="G2" s="53"/>
      <c r="H2" s="6"/>
      <c r="I2" s="6"/>
    </row>
    <row r="3" spans="1:12" customHeight="1" ht="15">
      <c r="A3" s="8" t="s">
        <v>634</v>
      </c>
      <c r="B3" s="8"/>
      <c r="C3" s="8"/>
      <c r="D3" s="8"/>
      <c r="E3" s="8"/>
      <c r="F3" s="8"/>
      <c r="G3" s="8"/>
      <c r="H3" s="8"/>
      <c r="I3" s="8"/>
      <c r="J3" s="8"/>
      <c r="K3" s="8"/>
    </row>
    <row r="4" spans="1:12" customHeight="1" ht="17.4">
      <c r="A4" s="54" t="s">
        <v>635</v>
      </c>
      <c r="B4" s="54"/>
      <c r="C4" s="54"/>
      <c r="D4" s="54"/>
      <c r="E4" s="54"/>
      <c r="F4" s="54"/>
      <c r="G4" s="54"/>
      <c r="H4" s="54"/>
      <c r="I4" s="54"/>
      <c r="J4" s="54"/>
      <c r="K4" s="54"/>
    </row>
    <row r="5" spans="1:12" customHeight="1" ht="17.4">
      <c r="A5" s="10" t="s">
        <v>268</v>
      </c>
      <c r="B5" s="10"/>
      <c r="C5" s="10"/>
      <c r="D5" s="10"/>
      <c r="E5" s="10"/>
      <c r="F5" s="10"/>
      <c r="G5" s="10"/>
      <c r="H5" s="10"/>
      <c r="I5" s="10"/>
      <c r="J5" s="10"/>
      <c r="K5" s="10"/>
    </row>
    <row r="6" spans="1:12" customHeight="1" ht="17.4">
      <c r="A6" s="10" t="s">
        <v>636</v>
      </c>
      <c r="B6" s="10"/>
      <c r="C6" s="10"/>
      <c r="D6" s="10"/>
      <c r="E6" s="10"/>
      <c r="F6" s="10"/>
      <c r="G6" s="10"/>
      <c r="H6" s="10"/>
      <c r="I6" s="10"/>
      <c r="J6" s="10"/>
      <c r="K6" s="10"/>
    </row>
    <row r="7" spans="1:12" customHeight="1" ht="17.4">
      <c r="A7" s="11"/>
      <c r="B7" s="11"/>
      <c r="C7" s="55"/>
      <c r="D7" s="11"/>
      <c r="E7" s="56"/>
      <c r="F7" s="57"/>
      <c r="G7" s="58"/>
      <c r="H7" s="11"/>
      <c r="I7" s="11"/>
    </row>
    <row r="8" spans="1:12" customHeight="1" ht="17.4">
      <c r="A8" s="10" t="s">
        <v>637</v>
      </c>
      <c r="B8" s="10"/>
      <c r="C8" s="10"/>
      <c r="D8" s="10"/>
      <c r="E8" s="10"/>
      <c r="F8" s="10"/>
      <c r="G8" s="10"/>
      <c r="H8" s="10"/>
      <c r="I8" s="10"/>
      <c r="J8" s="10"/>
      <c r="K8" s="10"/>
    </row>
    <row r="9" spans="1:12">
      <c r="A9" s="59"/>
      <c r="B9" s="59"/>
      <c r="C9" s="60"/>
      <c r="D9" s="7"/>
      <c r="E9" s="52"/>
      <c r="F9" s="52"/>
      <c r="G9" s="53"/>
      <c r="H9" s="6"/>
      <c r="I9" s="6"/>
    </row>
    <row r="10" spans="1:12" customHeight="1" ht="41.4">
      <c r="A10" s="12" t="s">
        <v>638</v>
      </c>
      <c r="B10" s="13" t="s">
        <v>639</v>
      </c>
      <c r="C10" s="13" t="s">
        <v>640</v>
      </c>
      <c r="D10" s="13" t="s">
        <v>641</v>
      </c>
      <c r="E10" s="13" t="s">
        <v>642</v>
      </c>
      <c r="F10" s="13" t="s">
        <v>643</v>
      </c>
      <c r="G10" s="13" t="s">
        <v>644</v>
      </c>
      <c r="H10" s="13" t="s">
        <v>645</v>
      </c>
      <c r="I10" s="13" t="s">
        <v>646</v>
      </c>
      <c r="J10" s="36" t="s">
        <v>647</v>
      </c>
      <c r="K10" s="37" t="s">
        <v>648</v>
      </c>
    </row>
    <row r="11" spans="1:12" customHeight="1" ht="75" s="49" customFormat="1">
      <c r="A11" s="61">
        <v>1</v>
      </c>
      <c r="B11" s="62">
        <v>9842590</v>
      </c>
      <c r="C11" s="62" t="s">
        <v>649</v>
      </c>
      <c r="D11" s="63">
        <v>1499200</v>
      </c>
      <c r="E11" s="62" t="s">
        <v>650</v>
      </c>
      <c r="F11" s="62" t="s">
        <v>650</v>
      </c>
      <c r="G11" s="64" t="s">
        <v>651</v>
      </c>
      <c r="H11" s="65">
        <v>1489830</v>
      </c>
      <c r="I11" s="71" t="s">
        <v>652</v>
      </c>
      <c r="J11" s="621" t="s">
        <v>653</v>
      </c>
      <c r="K11" s="622" t="s">
        <v>654</v>
      </c>
    </row>
    <row r="12" spans="1:12" customHeight="1" ht="60" s="49" customFormat="1">
      <c r="A12" s="61">
        <v>3</v>
      </c>
      <c r="B12" s="62">
        <v>9887784</v>
      </c>
      <c r="C12" s="62" t="s">
        <v>655</v>
      </c>
      <c r="D12" s="63">
        <v>650000</v>
      </c>
      <c r="E12" s="62" t="s">
        <v>656</v>
      </c>
      <c r="F12" s="62" t="s">
        <v>656</v>
      </c>
      <c r="G12" s="64" t="s">
        <v>657</v>
      </c>
      <c r="H12" s="65">
        <v>631120</v>
      </c>
      <c r="I12" s="71" t="s">
        <v>658</v>
      </c>
      <c r="J12" s="621" t="s">
        <v>659</v>
      </c>
      <c r="K12" s="622" t="s">
        <v>659</v>
      </c>
    </row>
    <row r="13" spans="1:12" customHeight="1" ht="75" s="49" customFormat="1">
      <c r="A13" s="61">
        <v>4</v>
      </c>
      <c r="B13" s="62">
        <v>9902369</v>
      </c>
      <c r="C13" s="62" t="s">
        <v>660</v>
      </c>
      <c r="D13" s="63">
        <v>550000</v>
      </c>
      <c r="E13" s="62" t="s">
        <v>661</v>
      </c>
      <c r="F13" s="62" t="s">
        <v>661</v>
      </c>
      <c r="G13" s="64" t="s">
        <v>662</v>
      </c>
      <c r="H13" s="65">
        <v>548500</v>
      </c>
      <c r="I13" s="71" t="s">
        <v>663</v>
      </c>
      <c r="J13" s="621" t="s">
        <v>659</v>
      </c>
      <c r="K13" s="622" t="s">
        <v>659</v>
      </c>
    </row>
    <row r="14" spans="1:12" customHeight="1" ht="75" s="49" customFormat="1">
      <c r="A14" s="61">
        <v>5</v>
      </c>
      <c r="B14" s="62">
        <v>9906717</v>
      </c>
      <c r="C14" s="62" t="s">
        <v>664</v>
      </c>
      <c r="D14" s="63">
        <v>350000</v>
      </c>
      <c r="E14" s="62" t="s">
        <v>665</v>
      </c>
      <c r="F14" s="62" t="s">
        <v>665</v>
      </c>
      <c r="G14" s="64" t="s">
        <v>666</v>
      </c>
      <c r="H14" s="65">
        <v>348800</v>
      </c>
      <c r="I14" s="71" t="s">
        <v>663</v>
      </c>
      <c r="J14" s="621" t="s">
        <v>659</v>
      </c>
      <c r="K14" s="622" t="s">
        <v>659</v>
      </c>
    </row>
    <row r="15" spans="1:12" customHeight="1" ht="30" s="49" customFormat="1">
      <c r="A15" s="61">
        <v>6</v>
      </c>
      <c r="B15" s="62">
        <v>9902392</v>
      </c>
      <c r="C15" s="62" t="s">
        <v>667</v>
      </c>
      <c r="D15" s="63">
        <v>801870</v>
      </c>
      <c r="E15" s="62" t="s">
        <v>661</v>
      </c>
      <c r="F15" s="62" t="s">
        <v>661</v>
      </c>
      <c r="G15" s="64" t="s">
        <v>662</v>
      </c>
      <c r="H15" s="65">
        <v>799223</v>
      </c>
      <c r="I15" s="71" t="s">
        <v>663</v>
      </c>
      <c r="J15" s="621" t="s">
        <v>659</v>
      </c>
      <c r="K15" s="622" t="s">
        <v>659</v>
      </c>
    </row>
    <row r="16" spans="1:12" customHeight="1" ht="60" s="49" customFormat="1">
      <c r="A16" s="61">
        <v>7</v>
      </c>
      <c r="B16" s="62">
        <v>9906706</v>
      </c>
      <c r="C16" s="62" t="s">
        <v>668</v>
      </c>
      <c r="D16" s="63">
        <v>462165</v>
      </c>
      <c r="E16" s="62" t="s">
        <v>669</v>
      </c>
      <c r="F16" s="62" t="s">
        <v>669</v>
      </c>
      <c r="G16" s="64" t="s">
        <v>662</v>
      </c>
      <c r="H16" s="65">
        <v>462165</v>
      </c>
      <c r="I16" s="71" t="s">
        <v>663</v>
      </c>
      <c r="J16" s="621" t="s">
        <v>659</v>
      </c>
      <c r="K16" s="622" t="s">
        <v>659</v>
      </c>
    </row>
    <row r="17" spans="1:12" customHeight="1" ht="45" s="49" customFormat="1">
      <c r="A17" s="61">
        <v>8</v>
      </c>
      <c r="B17" s="62">
        <v>9916130</v>
      </c>
      <c r="C17" s="62" t="s">
        <v>670</v>
      </c>
      <c r="D17" s="63">
        <v>699750</v>
      </c>
      <c r="E17" s="62" t="s">
        <v>671</v>
      </c>
      <c r="F17" s="62" t="s">
        <v>671</v>
      </c>
      <c r="G17" s="64" t="s">
        <v>672</v>
      </c>
      <c r="H17" s="65">
        <v>698040</v>
      </c>
      <c r="I17" s="71" t="s">
        <v>673</v>
      </c>
      <c r="J17" s="621" t="s">
        <v>659</v>
      </c>
      <c r="K17" s="622" t="s">
        <v>659</v>
      </c>
    </row>
    <row r="18" spans="1:12" customHeight="1" ht="45" s="49" customFormat="1">
      <c r="A18" s="61">
        <v>9</v>
      </c>
      <c r="B18" s="62">
        <v>9930010</v>
      </c>
      <c r="C18" s="62" t="s">
        <v>674</v>
      </c>
      <c r="D18" s="63">
        <v>999951</v>
      </c>
      <c r="E18" s="62" t="s">
        <v>650</v>
      </c>
      <c r="F18" s="62" t="s">
        <v>650</v>
      </c>
      <c r="G18" s="64" t="s">
        <v>651</v>
      </c>
      <c r="H18" s="65">
        <v>999951</v>
      </c>
      <c r="I18" s="71" t="s">
        <v>675</v>
      </c>
      <c r="J18" s="621" t="s">
        <v>659</v>
      </c>
      <c r="K18" s="622" t="s">
        <v>659</v>
      </c>
    </row>
    <row r="19" spans="1:12" customHeight="1" ht="45" s="49" customFormat="1">
      <c r="A19" s="61">
        <v>10</v>
      </c>
      <c r="B19" s="62">
        <v>9906748</v>
      </c>
      <c r="C19" s="62" t="s">
        <v>676</v>
      </c>
      <c r="D19" s="63">
        <v>3402678</v>
      </c>
      <c r="E19" s="62" t="s">
        <v>661</v>
      </c>
      <c r="F19" s="62" t="s">
        <v>661</v>
      </c>
      <c r="G19" s="64" t="s">
        <v>662</v>
      </c>
      <c r="H19" s="65">
        <v>3397231</v>
      </c>
      <c r="I19" s="71" t="s">
        <v>677</v>
      </c>
      <c r="J19" s="621" t="s">
        <v>678</v>
      </c>
      <c r="K19" s="622" t="s">
        <v>663</v>
      </c>
    </row>
    <row r="20" spans="1:12" customHeight="1" ht="60" s="49" customFormat="1">
      <c r="A20" s="61">
        <v>11</v>
      </c>
      <c r="B20" s="62">
        <v>9902405</v>
      </c>
      <c r="C20" s="62" t="s">
        <v>679</v>
      </c>
      <c r="D20" s="63">
        <v>2754781</v>
      </c>
      <c r="E20" s="62" t="s">
        <v>680</v>
      </c>
      <c r="F20" s="62" t="s">
        <v>680</v>
      </c>
      <c r="G20" s="64" t="s">
        <v>681</v>
      </c>
      <c r="H20" s="65">
        <v>2750842</v>
      </c>
      <c r="I20" s="71" t="s">
        <v>677</v>
      </c>
      <c r="J20" s="621" t="s">
        <v>682</v>
      </c>
      <c r="K20" s="622" t="s">
        <v>663</v>
      </c>
    </row>
    <row r="21" spans="1:12" customHeight="1" ht="45" s="49" customFormat="1">
      <c r="A21" s="61">
        <v>12</v>
      </c>
      <c r="B21" s="62">
        <v>9902384</v>
      </c>
      <c r="C21" s="62" t="s">
        <v>683</v>
      </c>
      <c r="D21" s="63">
        <v>2499240</v>
      </c>
      <c r="E21" s="62" t="s">
        <v>661</v>
      </c>
      <c r="F21" s="62" t="s">
        <v>661</v>
      </c>
      <c r="G21" s="66" t="s">
        <v>662</v>
      </c>
      <c r="H21" s="65">
        <v>2497320</v>
      </c>
      <c r="I21" s="71" t="s">
        <v>677</v>
      </c>
      <c r="J21" s="621" t="s">
        <v>684</v>
      </c>
      <c r="K21" s="622" t="s">
        <v>663</v>
      </c>
    </row>
    <row r="22" spans="1:12" customHeight="1" ht="45" s="49" customFormat="1">
      <c r="A22" s="61">
        <v>13</v>
      </c>
      <c r="B22" s="62">
        <v>9902410</v>
      </c>
      <c r="C22" s="62" t="s">
        <v>685</v>
      </c>
      <c r="D22" s="63">
        <v>5393030</v>
      </c>
      <c r="E22" s="62" t="s">
        <v>661</v>
      </c>
      <c r="F22" s="62" t="s">
        <v>661</v>
      </c>
      <c r="G22" s="66" t="s">
        <v>662</v>
      </c>
      <c r="H22" s="65">
        <v>5389962</v>
      </c>
      <c r="I22" s="71" t="s">
        <v>677</v>
      </c>
      <c r="J22" s="621" t="s">
        <v>684</v>
      </c>
      <c r="K22" s="623" t="s">
        <v>663</v>
      </c>
    </row>
    <row r="23" spans="1:12" customHeight="1" ht="75" s="49" customFormat="1">
      <c r="A23" s="61">
        <v>14</v>
      </c>
      <c r="B23" s="62">
        <v>10088252</v>
      </c>
      <c r="C23" s="62" t="s">
        <v>686</v>
      </c>
      <c r="D23" s="63">
        <v>787310</v>
      </c>
      <c r="E23" s="62" t="s">
        <v>661</v>
      </c>
      <c r="F23" s="62" t="s">
        <v>661</v>
      </c>
      <c r="G23" s="66" t="s">
        <v>662</v>
      </c>
      <c r="H23" s="65">
        <v>785810</v>
      </c>
      <c r="I23" s="73">
        <v>45182</v>
      </c>
      <c r="J23" s="621" t="s">
        <v>659</v>
      </c>
      <c r="K23" s="623" t="s">
        <v>659</v>
      </c>
    </row>
    <row r="24" spans="1:12" customHeight="1" ht="75" s="49" customFormat="1">
      <c r="A24" s="61">
        <v>15</v>
      </c>
      <c r="B24" s="62">
        <v>10062450</v>
      </c>
      <c r="C24" s="62" t="s">
        <v>687</v>
      </c>
      <c r="D24" s="63">
        <v>4004000</v>
      </c>
      <c r="E24" s="62" t="s">
        <v>688</v>
      </c>
      <c r="F24" s="62" t="s">
        <v>688</v>
      </c>
      <c r="G24" s="66" t="s">
        <v>651</v>
      </c>
      <c r="H24" s="65">
        <v>3993220</v>
      </c>
      <c r="I24" s="73">
        <v>45182</v>
      </c>
      <c r="J24" s="621" t="s">
        <v>689</v>
      </c>
      <c r="K24" s="623" t="s">
        <v>690</v>
      </c>
    </row>
    <row r="25" spans="1:12" customHeight="1" ht="60" s="49" customFormat="1">
      <c r="A25" s="61">
        <v>16</v>
      </c>
      <c r="B25" s="62">
        <v>10100013</v>
      </c>
      <c r="C25" s="62" t="s">
        <v>691</v>
      </c>
      <c r="D25" s="63">
        <v>999000</v>
      </c>
      <c r="E25" s="62" t="s">
        <v>692</v>
      </c>
      <c r="F25" s="62" t="s">
        <v>692</v>
      </c>
      <c r="G25" s="66" t="s">
        <v>662</v>
      </c>
      <c r="H25" s="65">
        <v>995695</v>
      </c>
      <c r="I25" s="73">
        <v>45184</v>
      </c>
      <c r="J25" s="621" t="s">
        <v>659</v>
      </c>
      <c r="K25" s="623" t="s">
        <v>659</v>
      </c>
    </row>
    <row r="26" spans="1:12" customHeight="1" ht="60" s="49" customFormat="1">
      <c r="A26" s="61">
        <v>17</v>
      </c>
      <c r="B26" s="62">
        <v>10100212</v>
      </c>
      <c r="C26" s="62" t="s">
        <v>693</v>
      </c>
      <c r="D26" s="63">
        <v>711200</v>
      </c>
      <c r="E26" s="62" t="s">
        <v>692</v>
      </c>
      <c r="F26" s="62" t="s">
        <v>692</v>
      </c>
      <c r="G26" s="66" t="s">
        <v>662</v>
      </c>
      <c r="H26" s="65">
        <v>708720</v>
      </c>
      <c r="I26" s="73">
        <v>45184</v>
      </c>
      <c r="J26" s="621" t="s">
        <v>659</v>
      </c>
      <c r="K26" s="623" t="s">
        <v>659</v>
      </c>
    </row>
    <row r="27" spans="1:12" customHeight="1" ht="60" s="49" customFormat="1">
      <c r="A27" s="61">
        <v>18</v>
      </c>
      <c r="B27" s="62">
        <v>10100062</v>
      </c>
      <c r="C27" s="62" t="s">
        <v>694</v>
      </c>
      <c r="D27" s="63">
        <v>535000</v>
      </c>
      <c r="E27" s="62" t="s">
        <v>692</v>
      </c>
      <c r="F27" s="62" t="s">
        <v>692</v>
      </c>
      <c r="G27" s="66" t="s">
        <v>662</v>
      </c>
      <c r="H27" s="65">
        <v>531990</v>
      </c>
      <c r="I27" s="73">
        <v>45184</v>
      </c>
      <c r="J27" s="621" t="s">
        <v>659</v>
      </c>
      <c r="K27" s="623" t="s">
        <v>659</v>
      </c>
    </row>
    <row r="28" spans="1:12" customHeight="1" ht="66.75" s="49" customFormat="1">
      <c r="A28" s="61">
        <v>19</v>
      </c>
      <c r="B28" s="67">
        <v>10100279</v>
      </c>
      <c r="C28" s="62" t="s">
        <v>695</v>
      </c>
      <c r="D28" s="68">
        <v>2177953.5</v>
      </c>
      <c r="E28" s="62" t="s">
        <v>696</v>
      </c>
      <c r="F28" s="62" t="s">
        <v>696</v>
      </c>
      <c r="G28" s="66" t="s">
        <v>697</v>
      </c>
      <c r="H28" s="69">
        <v>2174498</v>
      </c>
      <c r="I28" s="73">
        <v>45196</v>
      </c>
      <c r="J28" s="72"/>
      <c r="K28" s="73">
        <v>45184</v>
      </c>
    </row>
    <row r="29" spans="1:12" customHeight="1" ht="75" s="49" customFormat="1">
      <c r="A29" s="61">
        <v>20</v>
      </c>
      <c r="B29" s="67">
        <v>10100234</v>
      </c>
      <c r="C29" s="62" t="s">
        <v>698</v>
      </c>
      <c r="D29" s="68">
        <v>2765000</v>
      </c>
      <c r="E29" s="62" t="s">
        <v>699</v>
      </c>
      <c r="F29" s="62" t="s">
        <v>699</v>
      </c>
      <c r="G29" s="66" t="s">
        <v>700</v>
      </c>
      <c r="H29" s="69">
        <v>2759000</v>
      </c>
      <c r="I29" s="73">
        <v>45196</v>
      </c>
      <c r="J29" s="72"/>
      <c r="K29" s="73">
        <v>45184</v>
      </c>
    </row>
    <row r="30" spans="1:12" customHeight="1" ht="30" s="49" customFormat="1">
      <c r="A30" s="61">
        <v>21</v>
      </c>
      <c r="B30" s="67">
        <v>10152637</v>
      </c>
      <c r="C30" s="62" t="s">
        <v>667</v>
      </c>
      <c r="D30" s="68">
        <v>672532.75</v>
      </c>
      <c r="E30" s="62" t="s">
        <v>661</v>
      </c>
      <c r="F30" s="62" t="s">
        <v>661</v>
      </c>
      <c r="G30" s="66" t="s">
        <v>662</v>
      </c>
      <c r="H30" s="65">
        <v>671932.75</v>
      </c>
      <c r="I30" s="73">
        <v>45198</v>
      </c>
      <c r="J30" s="621" t="s">
        <v>659</v>
      </c>
      <c r="K30" s="623" t="s">
        <v>659</v>
      </c>
    </row>
    <row r="31" spans="1:12" customHeight="1" ht="60" s="49" customFormat="1">
      <c r="A31" s="61">
        <v>22</v>
      </c>
      <c r="B31" s="67">
        <v>10152629</v>
      </c>
      <c r="C31" s="62" t="s">
        <v>679</v>
      </c>
      <c r="D31" s="68">
        <v>990911</v>
      </c>
      <c r="E31" s="62" t="s">
        <v>680</v>
      </c>
      <c r="F31" s="62" t="s">
        <v>680</v>
      </c>
      <c r="G31" s="64" t="s">
        <v>681</v>
      </c>
      <c r="H31" s="69">
        <v>990000</v>
      </c>
      <c r="I31" s="73">
        <v>45198</v>
      </c>
      <c r="J31" s="621" t="s">
        <v>659</v>
      </c>
      <c r="K31" s="623" t="s">
        <v>659</v>
      </c>
    </row>
    <row r="32" spans="1:12" s="50" customFormat="1">
      <c r="A32" s="70" t="s">
        <v>701</v>
      </c>
      <c r="B32" s="70"/>
      <c r="C32" s="70"/>
      <c r="D32" s="70"/>
      <c r="E32" s="70"/>
      <c r="F32" s="70"/>
      <c r="G32" s="70"/>
      <c r="H32" s="70"/>
      <c r="I32" s="70"/>
      <c r="J32" s="74"/>
      <c r="K32" s="75"/>
    </row>
    <row r="33" spans="1:12">
      <c r="A33" s="29"/>
      <c r="B33" s="29"/>
      <c r="C33" s="29"/>
      <c r="D33" s="29"/>
      <c r="E33" s="29"/>
      <c r="F33" s="30"/>
      <c r="G33" s="30"/>
      <c r="H33" s="29"/>
      <c r="I33" s="29"/>
    </row>
    <row r="34" spans="1:12">
      <c r="A34" s="3" t="s">
        <v>702</v>
      </c>
    </row>
    <row r="35" spans="1:12">
      <c r="F35" s="6"/>
    </row>
    <row r="36" spans="1:12">
      <c r="B36" s="31" t="s">
        <v>101</v>
      </c>
      <c r="C36" s="32"/>
    </row>
    <row r="37" spans="1:12">
      <c r="B37" s="33" t="s">
        <v>703</v>
      </c>
      <c r="C37" s="33"/>
      <c r="F37" s="33" t="s">
        <v>117</v>
      </c>
      <c r="G37" s="33"/>
    </row>
    <row r="38" spans="1:12">
      <c r="B38" s="34" t="s">
        <v>704</v>
      </c>
      <c r="C38" s="34"/>
      <c r="F38" s="35" t="s">
        <v>705</v>
      </c>
      <c r="G38" s="35"/>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K3"/>
    <mergeCell ref="A4:K4"/>
    <mergeCell ref="A5:K5"/>
    <mergeCell ref="A6:K6"/>
    <mergeCell ref="A8:K8"/>
    <mergeCell ref="A32:I32"/>
    <mergeCell ref="B36:C36"/>
    <mergeCell ref="B37:C37"/>
    <mergeCell ref="F37:G37"/>
    <mergeCell ref="B38:C38"/>
    <mergeCell ref="F38:G38"/>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17" sqref="G17"/>
    </sheetView>
  </sheetViews>
  <sheetFormatPr defaultRowHeight="14.4" defaultColWidth="9" outlineLevelRow="0" outlineLevelCol="0"/>
  <cols>
    <col min="1" max="1" width="5.1388888888889" customWidth="true" style="3"/>
    <col min="2" max="2" width="9.1388888888889" customWidth="true" style="3"/>
    <col min="3" max="3" width="28.425925925926" customWidth="true" style="3"/>
    <col min="4" max="4" width="14.425925925926" customWidth="true" style="3"/>
    <col min="5" max="5" width="16" customWidth="true" style="3"/>
    <col min="6" max="6" width="16.287037037037" customWidth="true" style="4"/>
    <col min="7" max="7" width="16.712962962963" customWidth="true" style="3"/>
    <col min="8" max="8" width="15.574074074074" customWidth="true" style="3"/>
    <col min="9" max="9" width="14.287037037037" customWidth="true" style="4"/>
    <col min="10" max="10" width="15.851851851852" customWidth="true" style="3"/>
    <col min="11" max="11" width="17" hidden="true" customWidth="true" style="3"/>
    <col min="12" max="12" width="18.138888888889" hidden="true" customWidth="true" style="3"/>
    <col min="13" max="13" width="18.138888888889" hidden="true" customWidth="true" style="5"/>
    <col min="14" max="14" width="9.1388888888889" customWidth="true" style="3"/>
  </cols>
  <sheetData>
    <row r="1" spans="1:14">
      <c r="A1" s="6" t="s">
        <v>706</v>
      </c>
      <c r="B1" s="6"/>
      <c r="C1" s="6"/>
      <c r="D1" s="7"/>
      <c r="E1" s="6"/>
      <c r="F1" s="7"/>
      <c r="G1" s="6"/>
      <c r="H1" s="7"/>
      <c r="I1" s="7"/>
      <c r="J1" s="6"/>
    </row>
    <row r="2" spans="1:14">
      <c r="A2" s="6"/>
      <c r="B2" s="6"/>
      <c r="C2" s="6"/>
      <c r="D2" s="7"/>
      <c r="E2" s="6"/>
      <c r="F2" s="7"/>
      <c r="G2" s="6"/>
      <c r="H2" s="7"/>
      <c r="I2" s="7"/>
      <c r="J2" s="6"/>
    </row>
    <row r="3" spans="1:14" customHeight="1" ht="15">
      <c r="A3" s="8" t="s">
        <v>634</v>
      </c>
      <c r="B3" s="8"/>
      <c r="C3" s="8"/>
      <c r="D3" s="8"/>
      <c r="E3" s="8"/>
      <c r="F3" s="8"/>
      <c r="G3" s="8"/>
      <c r="H3" s="8"/>
      <c r="I3" s="8"/>
      <c r="J3" s="8"/>
      <c r="K3" s="8"/>
      <c r="L3" s="8"/>
      <c r="M3" s="8"/>
    </row>
    <row r="4" spans="1:14" customHeight="1" ht="15">
      <c r="A4" s="9" t="s">
        <v>707</v>
      </c>
      <c r="B4" s="9"/>
      <c r="C4" s="9"/>
      <c r="D4" s="9"/>
      <c r="E4" s="9"/>
      <c r="F4" s="9"/>
      <c r="G4" s="9"/>
      <c r="H4" s="9"/>
      <c r="I4" s="9"/>
      <c r="J4" s="9"/>
      <c r="K4" s="9"/>
      <c r="L4" s="9"/>
      <c r="M4" s="9"/>
    </row>
    <row r="5" spans="1:14" customHeight="1" ht="17.4">
      <c r="A5" s="10" t="s">
        <v>708</v>
      </c>
      <c r="B5" s="10"/>
      <c r="C5" s="10"/>
      <c r="D5" s="10"/>
      <c r="E5" s="10"/>
      <c r="F5" s="10"/>
      <c r="G5" s="10"/>
      <c r="H5" s="10"/>
      <c r="I5" s="10"/>
      <c r="J5" s="10"/>
      <c r="K5" s="10"/>
      <c r="L5" s="10"/>
      <c r="M5" s="10"/>
    </row>
    <row r="6" spans="1:14" customHeight="1" ht="17.4">
      <c r="A6" s="11" t="s">
        <v>709</v>
      </c>
      <c r="B6" s="11"/>
      <c r="C6" s="11"/>
      <c r="D6" s="11"/>
      <c r="E6" s="11"/>
      <c r="F6" s="11"/>
      <c r="G6" s="11"/>
      <c r="H6" s="11"/>
      <c r="I6" s="11"/>
      <c r="J6" s="11"/>
      <c r="K6" s="11"/>
      <c r="L6" s="11"/>
      <c r="M6" s="11"/>
    </row>
    <row r="7" spans="1:14" customHeight="1" ht="17.4">
      <c r="A7" s="11"/>
      <c r="B7" s="11"/>
      <c r="C7" s="11"/>
      <c r="D7" s="11"/>
      <c r="E7" s="11"/>
      <c r="F7" s="11"/>
      <c r="G7" s="11"/>
      <c r="H7" s="11"/>
      <c r="I7" s="11"/>
      <c r="J7" s="11"/>
    </row>
    <row r="8" spans="1:14" customHeight="1" ht="17.4">
      <c r="A8" s="10" t="s">
        <v>710</v>
      </c>
      <c r="B8" s="10"/>
      <c r="C8" s="10"/>
      <c r="D8" s="10"/>
      <c r="E8" s="10"/>
      <c r="F8" s="10"/>
      <c r="G8" s="10"/>
      <c r="H8" s="10"/>
      <c r="I8" s="10"/>
      <c r="J8" s="10"/>
      <c r="K8" s="10"/>
      <c r="L8" s="10"/>
      <c r="M8" s="10"/>
    </row>
    <row r="9" spans="1:14">
      <c r="A9" s="6"/>
      <c r="B9" s="6"/>
      <c r="C9" s="6"/>
      <c r="D9" s="7"/>
      <c r="E9" s="6"/>
      <c r="F9" s="7"/>
      <c r="G9" s="6"/>
      <c r="H9" s="7"/>
      <c r="I9" s="7"/>
      <c r="J9" s="6"/>
    </row>
    <row r="10" spans="1:14" customHeight="1" ht="55.2">
      <c r="A10" s="12" t="s">
        <v>638</v>
      </c>
      <c r="B10" s="13" t="s">
        <v>639</v>
      </c>
      <c r="C10" s="13" t="s">
        <v>711</v>
      </c>
      <c r="D10" s="14" t="s">
        <v>712</v>
      </c>
      <c r="E10" s="13" t="s">
        <v>270</v>
      </c>
      <c r="F10" s="13" t="s">
        <v>642</v>
      </c>
      <c r="G10" s="13" t="s">
        <v>713</v>
      </c>
      <c r="H10" s="13" t="s">
        <v>714</v>
      </c>
      <c r="I10" s="13" t="s">
        <v>715</v>
      </c>
      <c r="J10" s="13" t="s">
        <v>716</v>
      </c>
      <c r="K10" s="13" t="s">
        <v>717</v>
      </c>
      <c r="L10" s="36" t="s">
        <v>718</v>
      </c>
      <c r="M10" s="37" t="s">
        <v>719</v>
      </c>
    </row>
    <row r="11" spans="1:14">
      <c r="A11" s="15"/>
      <c r="B11" s="16"/>
      <c r="C11" s="17" t="s">
        <v>720</v>
      </c>
      <c r="D11" s="18"/>
      <c r="E11" s="19"/>
      <c r="F11" s="19"/>
      <c r="G11" s="20"/>
      <c r="H11" s="21"/>
      <c r="I11" s="38"/>
      <c r="J11" s="39"/>
      <c r="K11" s="40"/>
      <c r="L11" s="41"/>
      <c r="M11" s="42"/>
    </row>
    <row r="12" spans="1:14">
      <c r="A12" s="15"/>
      <c r="B12" s="16"/>
      <c r="C12" s="17"/>
      <c r="D12" s="18"/>
      <c r="E12" s="19"/>
      <c r="F12" s="19"/>
      <c r="G12" s="20"/>
      <c r="H12" s="21"/>
      <c r="I12" s="38"/>
      <c r="J12" s="39"/>
      <c r="K12" s="40"/>
      <c r="L12" s="41"/>
      <c r="M12" s="42"/>
    </row>
    <row r="13" spans="1:14">
      <c r="A13" s="15"/>
      <c r="B13" s="22"/>
      <c r="C13" s="17"/>
      <c r="D13" s="18"/>
      <c r="E13" s="20"/>
      <c r="F13" s="19"/>
      <c r="G13" s="20"/>
      <c r="H13" s="23"/>
      <c r="I13" s="38"/>
      <c r="J13" s="43"/>
      <c r="K13" s="40"/>
      <c r="L13" s="44"/>
      <c r="M13" s="45"/>
    </row>
    <row r="14" spans="1:14">
      <c r="A14" s="15"/>
      <c r="B14" s="16"/>
      <c r="C14" s="24"/>
      <c r="D14" s="18"/>
      <c r="E14" s="19"/>
      <c r="F14" s="19"/>
      <c r="G14" s="20"/>
      <c r="H14" s="25"/>
      <c r="I14" s="38"/>
      <c r="J14" s="39"/>
      <c r="K14" s="40"/>
      <c r="L14" s="41"/>
      <c r="M14" s="46"/>
    </row>
    <row r="15" spans="1:14">
      <c r="A15" s="15"/>
      <c r="B15" s="26"/>
      <c r="C15" s="24"/>
      <c r="D15" s="18"/>
      <c r="E15" s="19"/>
      <c r="F15" s="19"/>
      <c r="G15" s="20"/>
      <c r="H15" s="25"/>
      <c r="I15" s="38"/>
      <c r="J15" s="39"/>
      <c r="K15" s="40"/>
      <c r="L15" s="41"/>
      <c r="M15" s="46"/>
    </row>
    <row r="16" spans="1:14">
      <c r="A16" s="27" t="s">
        <v>721</v>
      </c>
      <c r="B16" s="28"/>
      <c r="C16" s="28"/>
      <c r="D16" s="28"/>
      <c r="E16" s="28"/>
      <c r="F16" s="28"/>
      <c r="G16" s="28"/>
      <c r="H16" s="28"/>
      <c r="I16" s="28"/>
      <c r="J16" s="47"/>
      <c r="K16" s="40"/>
      <c r="L16" s="41"/>
      <c r="M16" s="46"/>
    </row>
    <row r="17" spans="1:14">
      <c r="A17" s="29"/>
      <c r="B17" s="29"/>
      <c r="C17" s="29"/>
      <c r="D17" s="29"/>
      <c r="E17" s="29"/>
      <c r="F17" s="30"/>
      <c r="G17" s="30"/>
      <c r="H17" s="29"/>
      <c r="I17" s="29"/>
      <c r="K17" s="48"/>
      <c r="M17" s="3"/>
    </row>
    <row r="18" spans="1:14">
      <c r="A18" s="3" t="s">
        <v>702</v>
      </c>
    </row>
    <row r="19" spans="1:14">
      <c r="F19" s="4"/>
    </row>
    <row r="20" spans="1:14">
      <c r="B20" s="31" t="s">
        <v>101</v>
      </c>
      <c r="C20" s="32"/>
    </row>
    <row r="21" spans="1:14">
      <c r="B21" s="33" t="s">
        <v>722</v>
      </c>
      <c r="C21" s="33"/>
      <c r="F21" s="33" t="s">
        <v>117</v>
      </c>
      <c r="G21" s="33"/>
    </row>
    <row r="22" spans="1:14">
      <c r="B22" s="34" t="s">
        <v>704</v>
      </c>
      <c r="C22" s="34"/>
      <c r="F22" s="35" t="s">
        <v>705</v>
      </c>
      <c r="G22" s="35"/>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3:M3"/>
    <mergeCell ref="A4:M4"/>
    <mergeCell ref="A5:M5"/>
    <mergeCell ref="A6:M6"/>
    <mergeCell ref="A8:M8"/>
    <mergeCell ref="A16:J16"/>
    <mergeCell ref="B20:C20"/>
    <mergeCell ref="B21:C21"/>
    <mergeCell ref="F21:G21"/>
    <mergeCell ref="B22:C22"/>
    <mergeCell ref="F22:G22"/>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723</v>
      </c>
    </row>
    <row r="3" spans="1:1">
      <c r="A3" t="s">
        <v>724</v>
      </c>
    </row>
    <row r="5" spans="1:1">
      <c r="A5" t="s">
        <v>725</v>
      </c>
    </row>
    <row r="6" spans="1:1">
      <c r="A6" s="2" t="s">
        <v>726</v>
      </c>
    </row>
    <row r="9" spans="1:1">
      <c r="A9" t="s">
        <v>727</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Form 7 - DFU</vt:lpstr>
      <vt:lpstr>FORM 12</vt:lpstr>
      <vt:lpstr>FORM 13</vt:lpstr>
      <vt:lpstr>FORMM 11</vt:lpstr>
      <vt:lpstr>FORM 8</vt:lpstr>
      <vt:lpstr>Form 6a -TFU</vt:lpstr>
      <vt:lpstr>Form 2 - SIPB</vt:lpstr>
      <vt:lpstr>FORM 9</vt:lpstr>
      <vt:lpstr>FORM 11 SRE</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2015-06-06T02:17:00+08:00</dcterms:created>
  <dcterms:modified xsi:type="dcterms:W3CDTF">2023-12-16T07:54:23+08:00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